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checkCompatibility="1" defaultThemeVersion="124226"/>
  <mc:AlternateContent xmlns:mc="http://schemas.openxmlformats.org/markup-compatibility/2006">
    <mc:Choice Requires="x15">
      <x15ac:absPath xmlns:x15ac="http://schemas.microsoft.com/office/spreadsheetml/2010/11/ac" url="C:\Users\Giancarlo Wingrave\Downloads\"/>
    </mc:Choice>
  </mc:AlternateContent>
  <xr:revisionPtr revIDLastSave="0" documentId="8_{4FCBEE02-E6D4-4715-92EF-EE91E0E06B7E}" xr6:coauthVersionLast="47" xr6:coauthVersionMax="47" xr10:uidLastSave="{00000000-0000-0000-0000-000000000000}"/>
  <workbookProtection workbookAlgorithmName="SHA-512" workbookHashValue="sXVQQaQgXkdH30kfS2Kos3D0Jh2u8wAjuzuvE+IKdUU0cuIC6578LRCsUI/5pyAvTIFYYidP67yRcZ5JET55EQ==" workbookSaltValue="lI4kPpKt42kAVgGydj+eCw==" workbookSpinCount="100000" lockStructure="1"/>
  <bookViews>
    <workbookView xWindow="-108" yWindow="-108" windowWidth="23256" windowHeight="12456" xr2:uid="{00000000-000D-0000-FFFF-FFFF00000000}"/>
  </bookViews>
  <sheets>
    <sheet name="1" sheetId="28" r:id="rId1"/>
    <sheet name="2" sheetId="49" r:id="rId2"/>
    <sheet name="A" sheetId="58" r:id="rId3"/>
    <sheet name="3" sheetId="56" r:id="rId4"/>
    <sheet name="4" sheetId="50" r:id="rId5"/>
    <sheet name="5" sheetId="52" r:id="rId6"/>
    <sheet name="6" sheetId="51" r:id="rId7"/>
    <sheet name="7" sheetId="60" r:id="rId8"/>
    <sheet name="8" sheetId="59" r:id="rId9"/>
    <sheet name="9" sheetId="54" r:id="rId10"/>
    <sheet name="Summary" sheetId="47" r:id="rId11"/>
  </sheets>
  <definedNames>
    <definedName name="_Regression_Int" localSheetId="0" hidden="1">1</definedName>
    <definedName name="_Regression_Int" localSheetId="1" hidden="1">1</definedName>
    <definedName name="_Regression_Int" localSheetId="3" hidden="1">1</definedName>
    <definedName name="_Regression_Int" localSheetId="4" hidden="1">1</definedName>
    <definedName name="_Regression_Int" localSheetId="5" hidden="1">1</definedName>
    <definedName name="_Regression_Int" localSheetId="6" hidden="1">1</definedName>
    <definedName name="_Regression_Int" localSheetId="7" hidden="1">1</definedName>
    <definedName name="_Regression_Int" localSheetId="8" hidden="1">1</definedName>
    <definedName name="_Regression_Int" localSheetId="9" hidden="1">1</definedName>
    <definedName name="_Regression_Int" localSheetId="2" hidden="1">1</definedName>
    <definedName name="_Regression_Int" localSheetId="10" hidden="1">1</definedName>
    <definedName name="_xlnm.Print_Area" localSheetId="0">'1'!$A$1:$G$162</definedName>
    <definedName name="_xlnm.Print_Area" localSheetId="1">'2'!$A$1:$G$118</definedName>
    <definedName name="_xlnm.Print_Area" localSheetId="3">'3'!$A$1:$G$64</definedName>
    <definedName name="_xlnm.Print_Area" localSheetId="4">'4'!$A$1:$G$233</definedName>
    <definedName name="_xlnm.Print_Area" localSheetId="5">'5'!$A$1:$G$199</definedName>
    <definedName name="_xlnm.Print_Area" localSheetId="6">'6'!$A$1:$G$155</definedName>
    <definedName name="_xlnm.Print_Area" localSheetId="7">'7'!$A$1:$G$84</definedName>
    <definedName name="_xlnm.Print_Area" localSheetId="8">'8'!$A$1:$G$41</definedName>
    <definedName name="_xlnm.Print_Area" localSheetId="9">'9'!$A$1:$G$24</definedName>
    <definedName name="_xlnm.Print_Area" localSheetId="2">A!$A$1:$G$111</definedName>
    <definedName name="_xlnm.Print_Area" localSheetId="10">Summary!$A$1:$I$65</definedName>
    <definedName name="_xlnm.Print_Area">#N/A</definedName>
    <definedName name="Print_Area_MI" localSheetId="0">'1'!#REF!</definedName>
    <definedName name="Print_Area_MI" localSheetId="1">'2'!#REF!</definedName>
    <definedName name="Print_Area_MI" localSheetId="3">'3'!#REF!</definedName>
    <definedName name="Print_Area_MI" localSheetId="4">'4'!#REF!</definedName>
    <definedName name="Print_Area_MI" localSheetId="5">'5'!#REF!</definedName>
    <definedName name="Print_Area_MI" localSheetId="6">'6'!#REF!</definedName>
    <definedName name="Print_Area_MI" localSheetId="7">'7'!#REF!</definedName>
    <definedName name="Print_Area_MI" localSheetId="8">'8'!#REF!</definedName>
    <definedName name="Print_Area_MI" localSheetId="9">'9'!#REF!</definedName>
    <definedName name="Print_Area_MI" localSheetId="2">A!#REF!</definedName>
    <definedName name="Print_Area_MI" localSheetId="10">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8" i="58" l="1"/>
  <c r="G20" i="54"/>
  <c r="G16" i="54"/>
  <c r="G12" i="54"/>
  <c r="G196" i="52"/>
  <c r="G198" i="52"/>
  <c r="G75" i="28"/>
  <c r="G73" i="28"/>
  <c r="G40" i="59"/>
  <c r="G83" i="60"/>
  <c r="G52" i="60"/>
  <c r="G45" i="60"/>
  <c r="G53" i="51"/>
  <c r="G46" i="51"/>
  <c r="G168" i="52"/>
  <c r="G161" i="52"/>
  <c r="G132" i="52"/>
  <c r="G125" i="52"/>
  <c r="G95" i="52"/>
  <c r="G88" i="52"/>
  <c r="G50" i="52"/>
  <c r="G43" i="52"/>
  <c r="G44" i="56"/>
  <c r="G37" i="56"/>
  <c r="G92" i="58"/>
  <c r="G78" i="58"/>
  <c r="G85" i="58"/>
  <c r="G45" i="58"/>
  <c r="G38" i="58"/>
  <c r="G87" i="49"/>
  <c r="G80" i="49"/>
  <c r="G47" i="49"/>
  <c r="G40" i="49"/>
  <c r="G115" i="49"/>
  <c r="G68" i="51"/>
  <c r="G84" i="51" s="1"/>
  <c r="G91" i="51" s="1"/>
  <c r="G117" i="51" s="1"/>
  <c r="G124" i="51" s="1"/>
  <c r="G154" i="51" s="1"/>
  <c r="G63" i="50" l="1"/>
  <c r="G113" i="49"/>
  <c r="G111" i="49"/>
  <c r="G102" i="49"/>
  <c r="G100" i="49"/>
  <c r="G117" i="49" l="1"/>
  <c r="G38" i="59"/>
  <c r="G36" i="59"/>
  <c r="G34" i="59"/>
  <c r="G32" i="59"/>
  <c r="G30" i="59"/>
  <c r="G28" i="59"/>
  <c r="G25" i="59"/>
  <c r="G26" i="59"/>
  <c r="G24" i="59"/>
  <c r="G21" i="59"/>
  <c r="G19" i="59"/>
  <c r="G16" i="59"/>
  <c r="G14" i="59"/>
  <c r="G12" i="59"/>
  <c r="G11" i="59"/>
  <c r="G81" i="60"/>
  <c r="G76" i="60"/>
  <c r="G73" i="60"/>
  <c r="G70" i="60"/>
  <c r="G65" i="60"/>
  <c r="G60" i="60"/>
  <c r="G57" i="60"/>
  <c r="G41" i="60"/>
  <c r="G42" i="60"/>
  <c r="G43" i="60"/>
  <c r="G40" i="60"/>
  <c r="G38" i="60"/>
  <c r="G35" i="60"/>
  <c r="G32" i="60"/>
  <c r="G31" i="60"/>
  <c r="G26" i="60"/>
  <c r="G25" i="60"/>
  <c r="G22" i="60"/>
  <c r="G20" i="60"/>
  <c r="G15" i="60"/>
  <c r="G13" i="60"/>
  <c r="G11" i="60"/>
  <c r="G152" i="51"/>
  <c r="G147" i="51"/>
  <c r="G142" i="51"/>
  <c r="G138" i="51"/>
  <c r="G139" i="51"/>
  <c r="G137" i="51"/>
  <c r="G128" i="51"/>
  <c r="G129" i="51"/>
  <c r="G130" i="51"/>
  <c r="G131" i="51"/>
  <c r="G132" i="51"/>
  <c r="G127" i="51"/>
  <c r="G111" i="51"/>
  <c r="G112" i="51"/>
  <c r="G113" i="51"/>
  <c r="G114" i="51"/>
  <c r="G115" i="51"/>
  <c r="G110" i="51"/>
  <c r="G103" i="51"/>
  <c r="G104" i="51"/>
  <c r="G105" i="51"/>
  <c r="G106" i="51"/>
  <c r="G107" i="51"/>
  <c r="G102" i="51"/>
  <c r="G95" i="51"/>
  <c r="G96" i="51"/>
  <c r="G97" i="51"/>
  <c r="G94" i="51"/>
  <c r="G80" i="51"/>
  <c r="G81" i="51"/>
  <c r="G82" i="51"/>
  <c r="G79" i="51"/>
  <c r="G72" i="51"/>
  <c r="G73" i="51"/>
  <c r="G74" i="51"/>
  <c r="G75" i="51"/>
  <c r="G76" i="51"/>
  <c r="G71" i="51"/>
  <c r="G62" i="51"/>
  <c r="G63" i="51"/>
  <c r="G64" i="51"/>
  <c r="G65" i="51"/>
  <c r="G66" i="51"/>
  <c r="G61" i="51"/>
  <c r="G58" i="51"/>
  <c r="G57" i="51"/>
  <c r="G44" i="51"/>
  <c r="G43" i="51"/>
  <c r="G42" i="51"/>
  <c r="G39" i="51"/>
  <c r="G33" i="51"/>
  <c r="G34" i="51"/>
  <c r="G35" i="51"/>
  <c r="G36" i="51"/>
  <c r="G32" i="51"/>
  <c r="G27" i="51"/>
  <c r="G26" i="51"/>
  <c r="G17" i="51"/>
  <c r="G18" i="51"/>
  <c r="G19" i="51"/>
  <c r="G20" i="51"/>
  <c r="G21" i="51"/>
  <c r="G22" i="51"/>
  <c r="G23" i="51"/>
  <c r="G16" i="51"/>
  <c r="G13" i="51"/>
  <c r="G12" i="51"/>
  <c r="G195" i="52"/>
  <c r="G192" i="52"/>
  <c r="G191" i="52"/>
  <c r="G188" i="52"/>
  <c r="G185" i="52"/>
  <c r="G184" i="52"/>
  <c r="G179" i="52"/>
  <c r="G180" i="52"/>
  <c r="G181" i="52"/>
  <c r="G178" i="52"/>
  <c r="G173" i="52"/>
  <c r="G174" i="52"/>
  <c r="G175" i="52"/>
  <c r="G172" i="52"/>
  <c r="G156" i="52"/>
  <c r="G157" i="52"/>
  <c r="G158" i="52"/>
  <c r="G155" i="52"/>
  <c r="G151" i="52"/>
  <c r="G150" i="52"/>
  <c r="G146" i="52"/>
  <c r="G145" i="52"/>
  <c r="G138" i="52"/>
  <c r="G139" i="52"/>
  <c r="G140" i="52"/>
  <c r="G141" i="52"/>
  <c r="G137"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98" i="52"/>
  <c r="G85" i="52"/>
  <c r="G80" i="52"/>
  <c r="G77" i="52"/>
  <c r="G74" i="52"/>
  <c r="G69" i="52"/>
  <c r="G68" i="52"/>
  <c r="G64" i="52"/>
  <c r="G65" i="52"/>
  <c r="G63" i="52"/>
  <c r="G60" i="52"/>
  <c r="G54" i="52"/>
  <c r="G55" i="52"/>
  <c r="G56" i="52"/>
  <c r="G57" i="52"/>
  <c r="G53" i="52"/>
  <c r="G39" i="52"/>
  <c r="G40" i="52"/>
  <c r="G41" i="52"/>
  <c r="G38" i="52"/>
  <c r="G34" i="52"/>
  <c r="G30" i="52"/>
  <c r="G31" i="52"/>
  <c r="G29" i="52"/>
  <c r="G24" i="52"/>
  <c r="G17" i="52"/>
  <c r="G18" i="52"/>
  <c r="G19" i="52"/>
  <c r="G20" i="52"/>
  <c r="G21" i="52"/>
  <c r="G16" i="52"/>
  <c r="G13" i="52"/>
  <c r="G12" i="52"/>
  <c r="G230" i="50"/>
  <c r="G228" i="50"/>
  <c r="G225" i="50"/>
  <c r="G222" i="50"/>
  <c r="G220" i="50"/>
  <c r="G217" i="50"/>
  <c r="G214" i="50"/>
  <c r="G208" i="50"/>
  <c r="G205" i="50"/>
  <c r="G203" i="50"/>
  <c r="G201" i="50"/>
  <c r="G191" i="50"/>
  <c r="G186" i="50"/>
  <c r="G187" i="50"/>
  <c r="G188" i="50"/>
  <c r="G185" i="50"/>
  <c r="G182" i="50"/>
  <c r="G179" i="50"/>
  <c r="G177" i="50"/>
  <c r="G176" i="50"/>
  <c r="G170" i="50"/>
  <c r="G171" i="50"/>
  <c r="G172" i="50"/>
  <c r="G169" i="50"/>
  <c r="G164" i="50"/>
  <c r="G165" i="50"/>
  <c r="G166" i="50"/>
  <c r="G163" i="50"/>
  <c r="G148" i="50"/>
  <c r="G149" i="50"/>
  <c r="G147" i="50"/>
  <c r="G144" i="50"/>
  <c r="G143" i="50"/>
  <c r="G142" i="50"/>
  <c r="G138" i="50"/>
  <c r="G139" i="50"/>
  <c r="G137" i="50"/>
  <c r="G132" i="50"/>
  <c r="G129" i="50"/>
  <c r="G125" i="50"/>
  <c r="G126" i="50"/>
  <c r="G124" i="50"/>
  <c r="G118" i="50"/>
  <c r="G119" i="50"/>
  <c r="G120" i="50"/>
  <c r="G121" i="50"/>
  <c r="G117" i="50"/>
  <c r="G97" i="50"/>
  <c r="G98" i="50"/>
  <c r="G99" i="50"/>
  <c r="G100" i="50"/>
  <c r="G101" i="50"/>
  <c r="G102" i="50"/>
  <c r="G103" i="50"/>
  <c r="G104" i="50"/>
  <c r="G105" i="50"/>
  <c r="G96" i="50"/>
  <c r="G87" i="50"/>
  <c r="G88" i="50"/>
  <c r="G89" i="50"/>
  <c r="G90" i="50"/>
  <c r="G91" i="50"/>
  <c r="G92" i="50"/>
  <c r="G93" i="50"/>
  <c r="G86" i="50"/>
  <c r="G67" i="50"/>
  <c r="G68" i="50"/>
  <c r="G69" i="50"/>
  <c r="G70" i="50"/>
  <c r="G71" i="50"/>
  <c r="G72" i="50"/>
  <c r="G73" i="50"/>
  <c r="G74" i="50"/>
  <c r="G66" i="50"/>
  <c r="G62" i="50"/>
  <c r="G58" i="50"/>
  <c r="G53" i="50"/>
  <c r="G54" i="50"/>
  <c r="G55" i="50"/>
  <c r="G52" i="50"/>
  <c r="G38" i="50"/>
  <c r="G39" i="50"/>
  <c r="G40" i="50"/>
  <c r="G37" i="50"/>
  <c r="G32" i="50"/>
  <c r="G29" i="50"/>
  <c r="G28" i="50"/>
  <c r="G12" i="50"/>
  <c r="G13" i="50"/>
  <c r="G14" i="50"/>
  <c r="G15" i="50"/>
  <c r="G16" i="50"/>
  <c r="G17" i="50"/>
  <c r="G18" i="50"/>
  <c r="G19" i="50"/>
  <c r="G20" i="50"/>
  <c r="G21" i="50"/>
  <c r="G22" i="50"/>
  <c r="G23" i="50"/>
  <c r="G24" i="50"/>
  <c r="G25" i="50"/>
  <c r="G11" i="50"/>
  <c r="G42" i="50" l="1"/>
  <c r="G49" i="50" s="1"/>
  <c r="G76" i="50" s="1"/>
  <c r="G83" i="50" s="1"/>
  <c r="G107" i="50" s="1"/>
  <c r="G114" i="50" s="1"/>
  <c r="G151" i="50" s="1"/>
  <c r="G158" i="50" s="1"/>
  <c r="G193" i="50" s="1"/>
  <c r="G200" i="50" s="1"/>
  <c r="G232" i="50" s="1"/>
  <c r="G17" i="47" s="1"/>
  <c r="G25" i="47"/>
  <c r="G23" i="47"/>
  <c r="G21" i="47"/>
  <c r="G19" i="47"/>
  <c r="G49" i="56"/>
  <c r="G50" i="56"/>
  <c r="G51" i="56"/>
  <c r="G52" i="56"/>
  <c r="G53" i="56"/>
  <c r="G54" i="56"/>
  <c r="G55" i="56"/>
  <c r="G56" i="56"/>
  <c r="G57" i="56"/>
  <c r="G58" i="56"/>
  <c r="G59" i="56"/>
  <c r="G60" i="56"/>
  <c r="G48" i="56"/>
  <c r="G47" i="56"/>
  <c r="G16" i="56"/>
  <c r="G17" i="56"/>
  <c r="G18" i="56"/>
  <c r="G19" i="56"/>
  <c r="G20" i="56"/>
  <c r="G21" i="56"/>
  <c r="G22" i="56"/>
  <c r="G23" i="56"/>
  <c r="G24" i="56"/>
  <c r="G25" i="56"/>
  <c r="G26" i="56"/>
  <c r="G27" i="56"/>
  <c r="G28" i="56"/>
  <c r="G29" i="56"/>
  <c r="G30" i="56"/>
  <c r="G31" i="56"/>
  <c r="G32" i="56"/>
  <c r="G33" i="56"/>
  <c r="G34" i="56"/>
  <c r="G35" i="56"/>
  <c r="G11" i="56"/>
  <c r="G12" i="56"/>
  <c r="G13" i="56"/>
  <c r="G14" i="56"/>
  <c r="G15" i="56"/>
  <c r="G10" i="56"/>
  <c r="G105" i="58"/>
  <c r="G96" i="58"/>
  <c r="G97" i="58"/>
  <c r="G98" i="58"/>
  <c r="G99" i="58"/>
  <c r="G100" i="58"/>
  <c r="G95" i="58"/>
  <c r="G79" i="58"/>
  <c r="G80" i="58"/>
  <c r="G81" i="58"/>
  <c r="G82" i="58"/>
  <c r="G83" i="58"/>
  <c r="G73" i="58"/>
  <c r="G72" i="58"/>
  <c r="G66" i="58"/>
  <c r="G62" i="58"/>
  <c r="G56" i="58"/>
  <c r="G53" i="58"/>
  <c r="G50" i="58"/>
  <c r="G36" i="58"/>
  <c r="G35" i="58"/>
  <c r="G34" i="58"/>
  <c r="G28" i="58"/>
  <c r="G20" i="58"/>
  <c r="G21" i="58"/>
  <c r="G22" i="58"/>
  <c r="G23" i="58"/>
  <c r="G24" i="58"/>
  <c r="G25" i="58"/>
  <c r="G19" i="58"/>
  <c r="G12" i="58"/>
  <c r="G109" i="49"/>
  <c r="G107" i="49"/>
  <c r="G106" i="49"/>
  <c r="G104" i="49"/>
  <c r="G98" i="49"/>
  <c r="G97" i="49"/>
  <c r="G95" i="49"/>
  <c r="G94" i="49"/>
  <c r="G92" i="49"/>
  <c r="G90" i="49"/>
  <c r="G78" i="49"/>
  <c r="G76" i="49"/>
  <c r="G71" i="49"/>
  <c r="G67" i="49"/>
  <c r="G63" i="49"/>
  <c r="G62" i="49"/>
  <c r="G61" i="49"/>
  <c r="G59" i="49"/>
  <c r="G57" i="49"/>
  <c r="G56" i="49"/>
  <c r="G55" i="49"/>
  <c r="G54" i="49"/>
  <c r="G52" i="49"/>
  <c r="G51" i="49"/>
  <c r="G50" i="49"/>
  <c r="G49" i="49"/>
  <c r="G38" i="49"/>
  <c r="G36" i="49"/>
  <c r="G34" i="49"/>
  <c r="G32" i="49"/>
  <c r="G30" i="49"/>
  <c r="G29" i="49"/>
  <c r="G25" i="49"/>
  <c r="G23" i="49"/>
  <c r="G21" i="49"/>
  <c r="G20" i="49"/>
  <c r="G19" i="49"/>
  <c r="G16" i="49"/>
  <c r="G14" i="49"/>
  <c r="G13" i="49"/>
  <c r="G12" i="49"/>
  <c r="G11" i="49"/>
  <c r="G18" i="28"/>
  <c r="G158" i="28"/>
  <c r="G156" i="28"/>
  <c r="G152" i="28"/>
  <c r="G150" i="28"/>
  <c r="G148" i="28"/>
  <c r="G146" i="28"/>
  <c r="G144" i="28"/>
  <c r="G142" i="28"/>
  <c r="G140" i="28"/>
  <c r="G129" i="28"/>
  <c r="G127" i="28"/>
  <c r="G125" i="28"/>
  <c r="G123" i="28"/>
  <c r="G121" i="28"/>
  <c r="G119" i="28"/>
  <c r="G117" i="28"/>
  <c r="G115" i="28"/>
  <c r="G113" i="28"/>
  <c r="G111" i="28"/>
  <c r="G109" i="28"/>
  <c r="G93" i="28"/>
  <c r="G91" i="28"/>
  <c r="G89" i="28"/>
  <c r="G87" i="28"/>
  <c r="G85" i="28"/>
  <c r="G82" i="28"/>
  <c r="G79" i="28"/>
  <c r="G23" i="54"/>
  <c r="G27" i="47" s="1"/>
  <c r="G18" i="54"/>
  <c r="G14" i="54"/>
  <c r="G10" i="54"/>
  <c r="G63" i="28"/>
  <c r="A48" i="60"/>
  <c r="A120" i="51"/>
  <c r="A87" i="51"/>
  <c r="A49" i="51"/>
  <c r="A164" i="52"/>
  <c r="A128" i="52"/>
  <c r="A91" i="52"/>
  <c r="A46" i="52"/>
  <c r="A196" i="50"/>
  <c r="A154" i="50"/>
  <c r="A110" i="50"/>
  <c r="A79" i="50"/>
  <c r="A45" i="50"/>
  <c r="A88" i="58"/>
  <c r="A41" i="58"/>
  <c r="G63" i="56" l="1"/>
  <c r="G15" i="47" s="1"/>
  <c r="A40" i="56"/>
  <c r="A83" i="49" l="1"/>
  <c r="A43" i="49"/>
  <c r="G22" i="28"/>
  <c r="G13" i="28"/>
  <c r="F95" i="28" l="1"/>
  <c r="G95" i="28" s="1"/>
  <c r="G64" i="28"/>
  <c r="G66" i="28" l="1"/>
  <c r="G67" i="28"/>
  <c r="G68" i="28"/>
  <c r="G69" i="28"/>
  <c r="G70" i="28"/>
  <c r="G71" i="28"/>
  <c r="G72" i="28"/>
  <c r="G74" i="28"/>
  <c r="G83" i="28"/>
  <c r="G88" i="28"/>
  <c r="G90" i="28"/>
  <c r="G92" i="28"/>
  <c r="G94" i="28"/>
  <c r="G96" i="28"/>
  <c r="G105" i="28"/>
  <c r="G106" i="28"/>
  <c r="G107" i="28"/>
  <c r="G108" i="28"/>
  <c r="G110" i="28"/>
  <c r="A54" i="28" l="1"/>
  <c r="B27" i="47"/>
  <c r="B25" i="47"/>
  <c r="B23" i="47"/>
  <c r="G65" i="28"/>
  <c r="G47" i="28"/>
  <c r="G45" i="28"/>
  <c r="B21" i="47"/>
  <c r="B19" i="47"/>
  <c r="B17" i="47"/>
  <c r="B15" i="47"/>
  <c r="G7" i="49"/>
  <c r="G7" i="28"/>
  <c r="G8" i="28"/>
  <c r="G9" i="28"/>
  <c r="G10" i="28"/>
  <c r="G11" i="28"/>
  <c r="G12" i="28"/>
  <c r="G14" i="28"/>
  <c r="G15" i="28"/>
  <c r="G16" i="28"/>
  <c r="G17" i="28"/>
  <c r="G19" i="28"/>
  <c r="G20" i="28"/>
  <c r="G21" i="28"/>
  <c r="G23" i="28"/>
  <c r="G24" i="28"/>
  <c r="G25" i="28"/>
  <c r="G26" i="28"/>
  <c r="G27" i="28"/>
  <c r="G28" i="28"/>
  <c r="G29" i="28"/>
  <c r="G30" i="28"/>
  <c r="G31" i="28"/>
  <c r="G32" i="28"/>
  <c r="G33" i="28"/>
  <c r="G34" i="28"/>
  <c r="G35" i="28"/>
  <c r="G36" i="28"/>
  <c r="G37" i="28"/>
  <c r="G38" i="28"/>
  <c r="G39" i="28"/>
  <c r="G40" i="28"/>
  <c r="G41" i="28"/>
  <c r="G42" i="28"/>
  <c r="G43" i="28"/>
  <c r="G44" i="28"/>
  <c r="G46" i="28"/>
  <c r="G48" i="28"/>
  <c r="G50" i="28"/>
  <c r="G59" i="28"/>
  <c r="G60" i="28"/>
  <c r="G61" i="28"/>
  <c r="G62" i="28"/>
  <c r="B11" i="47"/>
  <c r="B13" i="47"/>
  <c r="G51" i="28" l="1"/>
  <c r="G58" i="28" s="1"/>
  <c r="G97" i="28" s="1"/>
  <c r="G104" i="28" s="1"/>
  <c r="G131" i="28" s="1"/>
  <c r="G138" i="28" s="1"/>
  <c r="G161" i="28" s="1"/>
  <c r="D64" i="47"/>
  <c r="D62" i="47"/>
  <c r="A134" i="28"/>
  <c r="A100" i="28"/>
  <c r="G13" i="47" l="1"/>
  <c r="G11" i="47" l="1"/>
  <c r="G30" i="47" s="1"/>
  <c r="H62" i="47" s="1"/>
  <c r="H64" i="47" l="1"/>
  <c r="G32" i="47"/>
  <c r="G34" i="47" s="1"/>
  <c r="G36" i="47" s="1"/>
  <c r="G38" i="47" s="1"/>
  <c r="G40" i="47" s="1"/>
  <c r="G42" i="47" s="1"/>
  <c r="G44" i="47" l="1"/>
  <c r="G47" i="47" s="1"/>
</calcChain>
</file>

<file path=xl/sharedStrings.xml><?xml version="1.0" encoding="utf-8"?>
<sst xmlns="http://schemas.openxmlformats.org/spreadsheetml/2006/main" count="2521" uniqueCount="1363">
  <si>
    <t>ITEM</t>
  </si>
  <si>
    <t>PAYMENT</t>
  </si>
  <si>
    <t>DESCRIPTION</t>
  </si>
  <si>
    <t>UNIT</t>
  </si>
  <si>
    <t xml:space="preserve">  RATE</t>
  </si>
  <si>
    <t>AMOUNT</t>
  </si>
  <si>
    <t>NO</t>
  </si>
  <si>
    <t>REFERS</t>
  </si>
  <si>
    <t>SANS</t>
  </si>
  <si>
    <t>1200 A</t>
  </si>
  <si>
    <t>GENERAL</t>
  </si>
  <si>
    <t>8.3</t>
  </si>
  <si>
    <t>FIXED-CHARGED ITEMS</t>
  </si>
  <si>
    <t>8.3.1</t>
  </si>
  <si>
    <t>Contractual requirements</t>
  </si>
  <si>
    <t>Sum</t>
  </si>
  <si>
    <t>8.3.2</t>
  </si>
  <si>
    <t>Establishment of facilities on site</t>
  </si>
  <si>
    <t>8.3.2.1</t>
  </si>
  <si>
    <t>Facilities for the Engineer</t>
  </si>
  <si>
    <t>a) Furnished Offices &amp; ablution facilities</t>
  </si>
  <si>
    <t>No</t>
  </si>
  <si>
    <t>8.3.2.2</t>
  </si>
  <si>
    <t>Facilities for the Contractor</t>
  </si>
  <si>
    <t>8.3.3</t>
  </si>
  <si>
    <t>Other fixed-charged obligations</t>
  </si>
  <si>
    <t>8.3.4</t>
  </si>
  <si>
    <t>Removal of site establishment</t>
  </si>
  <si>
    <t>TIME RELATED ITEMS</t>
  </si>
  <si>
    <t>8.4.1</t>
  </si>
  <si>
    <t>8.4.2</t>
  </si>
  <si>
    <t>Operation and maintenance of facilities on site</t>
  </si>
  <si>
    <t>8.4.2.1</t>
  </si>
  <si>
    <t>b) Nameboards (2 No.)</t>
  </si>
  <si>
    <t>8.4.2.2</t>
  </si>
  <si>
    <t>8.4.3</t>
  </si>
  <si>
    <t>Supervision for duration of construction</t>
  </si>
  <si>
    <t>8.4.4</t>
  </si>
  <si>
    <t>Company and head office overhead costs for duration of contract</t>
  </si>
  <si>
    <t>8.4.5</t>
  </si>
  <si>
    <t>Other time-related obligations</t>
  </si>
  <si>
    <t>%</t>
  </si>
  <si>
    <t>CARRIED FORWARD</t>
  </si>
  <si>
    <t>BROUGHT FORWARD</t>
  </si>
  <si>
    <t>SUMS STATED PROVISIONALLY BY THE ENGINEER</t>
  </si>
  <si>
    <t>a) Provisional Sums for work to be executed by the Contractor</t>
  </si>
  <si>
    <t>Allowance for the construction of miscellaneous items as directed by the Engineer</t>
  </si>
  <si>
    <t>PS</t>
  </si>
  <si>
    <t>Allowance for the construction of cofferdam at the abstraction works</t>
  </si>
  <si>
    <t>b) 1) Provisional Sums for work to be executed by the Employer or a Nominated Sub-Contractor</t>
  </si>
  <si>
    <t>i) Additional tests ordered by the Engineer</t>
  </si>
  <si>
    <t xml:space="preserve">ii) Logistics for </t>
  </si>
  <si>
    <t xml:space="preserve"> - Project Steering Committee Meeting</t>
  </si>
  <si>
    <t>iii) Blasting monitoring specialist</t>
  </si>
  <si>
    <t>iv) Appointment of Community Liaison Officer</t>
  </si>
  <si>
    <t xml:space="preserve">v) Permanent Signage </t>
  </si>
  <si>
    <t>b) 2) Overheads, charges and profit on b) 1)  above</t>
  </si>
  <si>
    <t>TEMPORARY WORKS</t>
  </si>
  <si>
    <t>8.8.1</t>
  </si>
  <si>
    <t>Main access road to works (upgrade &amp; maintain)</t>
  </si>
  <si>
    <t>8.8.3</t>
  </si>
  <si>
    <t>Protection of all existing structures &amp; works</t>
  </si>
  <si>
    <t>a) Fencing of construction site</t>
  </si>
  <si>
    <t>PSA 8.8.4</t>
  </si>
  <si>
    <t>Existing services (protection)</t>
  </si>
  <si>
    <t xml:space="preserve">a) Excavation by hand in soft material to expose </t>
  </si>
  <si>
    <t>PSA 8.8.6</t>
  </si>
  <si>
    <t>Special Water Control</t>
  </si>
  <si>
    <t>PSA8.8.6.1</t>
  </si>
  <si>
    <t xml:space="preserve">Dealing with Surface runoff </t>
  </si>
  <si>
    <t>PSA8.8.6.4</t>
  </si>
  <si>
    <t>Dealing with Sub-surface groundwater flow</t>
  </si>
  <si>
    <t>PSA8.8.6.5</t>
  </si>
  <si>
    <t>Dealing with Sub-surface water table</t>
  </si>
  <si>
    <t>PSA8.8.7</t>
  </si>
  <si>
    <t>River Diversion</t>
  </si>
  <si>
    <t>PSHSS</t>
  </si>
  <si>
    <t>HEALTH AND SAFETY</t>
  </si>
  <si>
    <t>PSHSS 6.1.2</t>
  </si>
  <si>
    <t>Preparation of the contractor's site-specific Health and Safety Plan</t>
  </si>
  <si>
    <t>CR 5(1)l</t>
  </si>
  <si>
    <t>Principal contractor's initial obligations in respect of the Occupational Health and Safety Act and Construction Regulations</t>
  </si>
  <si>
    <t>OHSA 8</t>
  </si>
  <si>
    <t>Principal contractor's time related obligations in respect of Occupational Health and Safety Act and the Construction Regulations</t>
  </si>
  <si>
    <t>Month</t>
  </si>
  <si>
    <t>GSR 2, PSHSS 7.7</t>
  </si>
  <si>
    <t>Provision of SABS approved Personal Protective Equipment</t>
  </si>
  <si>
    <t>CR 8(5); PSHSS 6.1.5</t>
  </si>
  <si>
    <t>Provision of two (2) full-time SACPCMP registered Construction Health and Safety Officers for the duration of the Contract</t>
  </si>
  <si>
    <t xml:space="preserve">CARRIED FORWARD </t>
  </si>
  <si>
    <t xml:space="preserve"> </t>
  </si>
  <si>
    <t>PSHSS 6.1.5</t>
  </si>
  <si>
    <t>Provision of two (2) full-time Health and Safety Administrators for the duration of the Contract</t>
  </si>
  <si>
    <t>CR 7(1)(g); PSHSS 7.2</t>
  </si>
  <si>
    <t>Cost of medical certificates and medical surveillance</t>
  </si>
  <si>
    <t>OH&amp;S Legal Compliance Training</t>
  </si>
  <si>
    <t>GSR 3; PSHSS 7.6</t>
  </si>
  <si>
    <t>Provision of First Aid Boxes to GSR requirements</t>
  </si>
  <si>
    <t>DMR 18; PSHSS 7.13</t>
  </si>
  <si>
    <t>Lifting Equipment Inspection by AIA</t>
  </si>
  <si>
    <t xml:space="preserve">Sum </t>
  </si>
  <si>
    <t>PSHSS 7.13</t>
  </si>
  <si>
    <t>Fall Protection</t>
  </si>
  <si>
    <t>NIHL 6</t>
  </si>
  <si>
    <t>Noise monitoring</t>
  </si>
  <si>
    <t>GSR 2B; PSHSS 7.8</t>
  </si>
  <si>
    <t>Mandatory, Warning and Informative Signage</t>
  </si>
  <si>
    <t>CR 12;    PHSS 7.14</t>
  </si>
  <si>
    <t>Temporary Works Designs, Inspections and Approval</t>
  </si>
  <si>
    <t>CR 7(1)(c)(e)</t>
  </si>
  <si>
    <t>Submission of a Health and Safety File</t>
  </si>
  <si>
    <t>HBAR; PSHSS 7.29</t>
  </si>
  <si>
    <t>Compliance to Health-Related Epidemics, Pandemics and Biological Hazards</t>
  </si>
  <si>
    <t>PSHSS 7.25</t>
  </si>
  <si>
    <t>Compliance to Ergonomics Regulations</t>
  </si>
  <si>
    <t>PAR</t>
  </si>
  <si>
    <t>Compliance to Physical Agent Regulations 2025</t>
  </si>
  <si>
    <t>Other - Provisional</t>
  </si>
  <si>
    <t>Contractor's initial obligations in respect of the compliance to Environmental Specifications</t>
  </si>
  <si>
    <t>Contractor's time related obligations in respect of the compliance to the Environmental Specifications</t>
  </si>
  <si>
    <t>CARRIED FORWARD TO SUMMARY</t>
  </si>
  <si>
    <t>SITE CLEARANCE</t>
  </si>
  <si>
    <t>1200 C</t>
  </si>
  <si>
    <t>8.2.1</t>
  </si>
  <si>
    <t>Clear and grub</t>
  </si>
  <si>
    <t>ha</t>
  </si>
  <si>
    <t>c) Topsoil stockpile area</t>
  </si>
  <si>
    <t>d) Temporary stockpile area adjacent to quarry/borrow area</t>
  </si>
  <si>
    <t>8.2.3</t>
  </si>
  <si>
    <t>PSC 8.2.7</t>
  </si>
  <si>
    <t xml:space="preserve">Dismantle and remove pipelines, electricity transmission lines, cables, etc. </t>
  </si>
  <si>
    <t>a) Pipework including couplings, valves etc outside dam of river diversion</t>
  </si>
  <si>
    <t xml:space="preserve">    1) 900 mm dia steel pipe</t>
  </si>
  <si>
    <t>m</t>
  </si>
  <si>
    <t xml:space="preserve">    2) 900 mm dia steel Couplings</t>
  </si>
  <si>
    <t xml:space="preserve">    3) 900 mm dia Specials (bends)</t>
  </si>
  <si>
    <t>PSC 8.2.8</t>
  </si>
  <si>
    <t xml:space="preserve">Demolish and remove structures/buildings and dismantle steelwork, etc. </t>
  </si>
  <si>
    <t>a) Headwall on downstream side of river diversion pipes</t>
  </si>
  <si>
    <t>8.2.10</t>
  </si>
  <si>
    <t>Remove topsoil to a nominal depth of 150 mm and stockpile</t>
  </si>
  <si>
    <t>m³</t>
  </si>
  <si>
    <t>1200D</t>
  </si>
  <si>
    <t>EARTHWORKS</t>
  </si>
  <si>
    <t>PSD</t>
  </si>
  <si>
    <t>Bulk Excavation</t>
  </si>
  <si>
    <t>a) Excavate in all materials for construction of Hardfill dam</t>
  </si>
  <si>
    <t>b) Excavate in all materials for diversion pipe on US and DS side of dam</t>
  </si>
  <si>
    <t>c) Extra-over for:</t>
  </si>
  <si>
    <t xml:space="preserve">    1) Hard-rock excavation</t>
  </si>
  <si>
    <t>Restricted Excavation</t>
  </si>
  <si>
    <t>a) Excavate in all material for construction of hardfill dam</t>
  </si>
  <si>
    <t>b) Extra-over for:</t>
  </si>
  <si>
    <t>8.3.9</t>
  </si>
  <si>
    <t>Extra Over for Backfill of Fill materials against structures</t>
  </si>
  <si>
    <t>a) Random backfill from stockpile on d/s side of dam</t>
  </si>
  <si>
    <t>8.3.10</t>
  </si>
  <si>
    <t>Topsoiling</t>
  </si>
  <si>
    <t>a) Contractor's Camp Area, 150 mm depth</t>
  </si>
  <si>
    <t>m²</t>
  </si>
  <si>
    <t>b) Downstream backfill of dam, 150 mm depth</t>
  </si>
  <si>
    <t>c) Topsoil stockpile area, 150 mm depth</t>
  </si>
  <si>
    <t>d) Temporary stockpile area adjacent to quarry/borrow area, 150 mm depth</t>
  </si>
  <si>
    <t>8.3.11</t>
  </si>
  <si>
    <t>Grassing or other Vegetation Cover</t>
  </si>
  <si>
    <t>a) Contractor's Camp Area</t>
  </si>
  <si>
    <t>b) Downstream backfill of dam</t>
  </si>
  <si>
    <t>PSD 8.3.14</t>
  </si>
  <si>
    <t>Foundation preparation</t>
  </si>
  <si>
    <t>Foundation preparation below dam footprint including plinth block (#)</t>
  </si>
  <si>
    <t>PSD 8.3.15</t>
  </si>
  <si>
    <t>Treatment of Joints</t>
  </si>
  <si>
    <t>a) Cement mortar</t>
  </si>
  <si>
    <t>b) Cement grout</t>
  </si>
  <si>
    <t>c) Dental concrete</t>
  </si>
  <si>
    <t>SMALL EARTH DAMS</t>
  </si>
  <si>
    <t>1200 DE</t>
  </si>
  <si>
    <t>8.3.6</t>
  </si>
  <si>
    <t>Toe drain, Complete Construction</t>
  </si>
  <si>
    <t>SEWERS</t>
  </si>
  <si>
    <t>1200 LD</t>
  </si>
  <si>
    <t>Supply, Lay, Joint, Bed and test pipeline</t>
  </si>
  <si>
    <t>BEDDING</t>
  </si>
  <si>
    <t>1200 LB</t>
  </si>
  <si>
    <t>Supply only of Bedding by Importations</t>
  </si>
  <si>
    <t>8.2.2.1</t>
  </si>
  <si>
    <t>From other necessary excavations</t>
  </si>
  <si>
    <t>a) Selected Fill material - Class C</t>
  </si>
  <si>
    <t>8.2.2.2</t>
  </si>
  <si>
    <t>From borrow pits</t>
  </si>
  <si>
    <t>a) Selected granular material - Class C</t>
  </si>
  <si>
    <t xml:space="preserve">COTO </t>
  </si>
  <si>
    <t xml:space="preserve">CHAPTER 12 GEOTECHNICAL </t>
  </si>
  <si>
    <t>C12.2.13</t>
  </si>
  <si>
    <t>Establishment on site for drilling of rockbolts, dowels, soil nails or mechanical anchors</t>
  </si>
  <si>
    <t>a) Establishment for drilling of rockbolts on right abutment</t>
  </si>
  <si>
    <t>LS</t>
  </si>
  <si>
    <t>C12.2.14</t>
  </si>
  <si>
    <t>Move to and set up at each rockbolt, soil nail or mechanical anchor position</t>
  </si>
  <si>
    <t>a) Set up at rockbolt positions at right abutment</t>
  </si>
  <si>
    <t>C12.2.15</t>
  </si>
  <si>
    <t>Install, grout and protect soil nails or rock bolts</t>
  </si>
  <si>
    <t>a) Rock bolts, 12 m long TB500 25 mm galvanised bars, 114 mm dia hole</t>
  </si>
  <si>
    <t>b) Self-drilling anchor, 12 m long Titan 40/16 with 90 mm dia sacrificial bit</t>
  </si>
  <si>
    <t>C12.2.16</t>
  </si>
  <si>
    <t>Extra over for tensioning soil nails or rockbolts</t>
  </si>
  <si>
    <t>C12.5.4.1</t>
  </si>
  <si>
    <t>C12.5.4.2</t>
  </si>
  <si>
    <t>C12.5.3</t>
  </si>
  <si>
    <t>Supply and installation of reinforcement</t>
  </si>
  <si>
    <t>C12.5.3.2</t>
  </si>
  <si>
    <t>Welded steel mesh fabric, Ref 395</t>
  </si>
  <si>
    <t>C12.5.4</t>
  </si>
  <si>
    <t>Shotcrete</t>
  </si>
  <si>
    <t>Flash/base coat, 75 mm thick</t>
  </si>
  <si>
    <t>Intermediate coat (75 mm thick)</t>
  </si>
  <si>
    <t>C12.5.7</t>
  </si>
  <si>
    <t>Geopipe collectors and weepholes</t>
  </si>
  <si>
    <t>C12.5.7.1</t>
  </si>
  <si>
    <t>1200 D</t>
  </si>
  <si>
    <t>a) Excavate in all materials for removal of diversion embankment</t>
  </si>
  <si>
    <t>1200 DB</t>
  </si>
  <si>
    <t>EARTHWORKS (PIPE TRENCHES)</t>
  </si>
  <si>
    <t>PSDB</t>
  </si>
  <si>
    <t>Excavate in all materials for trenches, backfill, compact and dispose of surplus material</t>
  </si>
  <si>
    <t>900 mm dia in trench</t>
  </si>
  <si>
    <t>a) Excavation length exceeding 0 m, but not 1 m in depth</t>
  </si>
  <si>
    <t>b) Excavation length exceeding 1 m, but not 2 m in depth</t>
  </si>
  <si>
    <t>a) Excavation length exceeding 2 m, but not 3 m in depth</t>
  </si>
  <si>
    <t>b) Excavation length exceeding 3 m, but not 4 m in depth</t>
  </si>
  <si>
    <t>c) Excavation length exceeding 4 m, but not 5 m in depth</t>
  </si>
  <si>
    <t>d) Excavation length exceeding 5 m, but not 6 m in depth</t>
  </si>
  <si>
    <t>e) Excavation length exceeding 6 m, but not 7 m in depth</t>
  </si>
  <si>
    <t xml:space="preserve">Extra over </t>
  </si>
  <si>
    <t>Soft rock excavation</t>
  </si>
  <si>
    <t>8.3.5</t>
  </si>
  <si>
    <t>Forming Embankment</t>
  </si>
  <si>
    <t>a) Selected Impervious material from borrow area</t>
  </si>
  <si>
    <t>b) Gravel capping from commercial source</t>
  </si>
  <si>
    <t>PSDE 8.3.5</t>
  </si>
  <si>
    <t>c) Rockfill from quarry</t>
  </si>
  <si>
    <t>1200 H</t>
  </si>
  <si>
    <t>STRUCTURAL STEELWORK</t>
  </si>
  <si>
    <t>Supply and Fabrication</t>
  </si>
  <si>
    <t>Delivery to site</t>
  </si>
  <si>
    <t>Erection on site</t>
  </si>
  <si>
    <t>BEDDING OF PIPES</t>
  </si>
  <si>
    <t>Provision of bedding from Trench Excavation</t>
  </si>
  <si>
    <t>Supply only of bedding by Importation</t>
  </si>
  <si>
    <t>8.2.5</t>
  </si>
  <si>
    <t>Inspection Chambers</t>
  </si>
  <si>
    <t>MEDIUM-PRESSURE PIPELINES</t>
  </si>
  <si>
    <t>1200 L</t>
  </si>
  <si>
    <t>Straight pipes - All pipes and specials to be mild steel, 350W Copon, unless otherwise indicated</t>
  </si>
  <si>
    <t>a) 900 mm dia pipe, 9 m length</t>
  </si>
  <si>
    <t xml:space="preserve">No </t>
  </si>
  <si>
    <t>b) 900 mm dia pipe, 8.875 m length</t>
  </si>
  <si>
    <t>c) 900 mm dia pipe, 2.620 m length</t>
  </si>
  <si>
    <t>d) 900 mm dia pipe, 5.110 m length with restraining flange</t>
  </si>
  <si>
    <t>e) 900 mm dia pipe, 0.25 m length with restraining flange</t>
  </si>
  <si>
    <t>f) 900 mm dia pipe, 2.675 m length with restraining flange</t>
  </si>
  <si>
    <t>Valves and specials</t>
  </si>
  <si>
    <t>a) 900 mm dia 40 degree medium radius bend</t>
  </si>
  <si>
    <t>b) 900 mm dia 45 degree medium radius bend</t>
  </si>
  <si>
    <t>c) 900 mm dia Arpol couplings, Stainless steel</t>
  </si>
  <si>
    <t>d) 900 mm dia  Medium radius 75 degree bend</t>
  </si>
  <si>
    <t>e) 450 mm dia blank flange</t>
  </si>
  <si>
    <t>f) 900 mm dia blank flange</t>
  </si>
  <si>
    <t>GABIONS AND PITCHING</t>
  </si>
  <si>
    <t>1200 DK</t>
  </si>
  <si>
    <t>8.2.4</t>
  </si>
  <si>
    <t xml:space="preserve">Geotextile </t>
  </si>
  <si>
    <t>To be transferred to Item 1.4.8 (PSA 8.8.7)</t>
  </si>
  <si>
    <t>Geotextile</t>
  </si>
  <si>
    <t>PPS 9</t>
  </si>
  <si>
    <t>DRILLING AND GROUTING</t>
  </si>
  <si>
    <t>Setting up equipment for drilling grout and drainage holes</t>
  </si>
  <si>
    <t>a) Percussion Drilling Rig for grouting</t>
  </si>
  <si>
    <t>b) Percussion Drilling Rig for foundation drainage</t>
  </si>
  <si>
    <t>c) Percussion Drilling Rig for dam drainage at spillway</t>
  </si>
  <si>
    <t>d) Rotary core Drilling Rigs for inspection</t>
  </si>
  <si>
    <t>e) Percussion Drilling Rigs for grouting through hardfill in dam</t>
  </si>
  <si>
    <t>Drilling of grout and drainage holes</t>
  </si>
  <si>
    <t>a) Percussion Drilling for grouting, 0-25 m, 0-30 deg</t>
  </si>
  <si>
    <t>b) Percussion Drilling for grouting, 25-50 m, 0-30 deg</t>
  </si>
  <si>
    <t>c) Percussion Drilling for drainage, 0-25 m, 0-30 deg</t>
  </si>
  <si>
    <t>e) Rotary core drilling inspection, 0-25 m,0-30 deg</t>
  </si>
  <si>
    <t>Re-drilling of grouted holes</t>
  </si>
  <si>
    <t>a) Re-drilling for grouting, 0-30 deg</t>
  </si>
  <si>
    <t>Water pressure tests</t>
  </si>
  <si>
    <t>a) Abbreviated water pressure tests</t>
  </si>
  <si>
    <t>b) Full water pressure tests</t>
  </si>
  <si>
    <t>Curtain grouting</t>
  </si>
  <si>
    <t xml:space="preserve">     Pre stage Curtain Grouting</t>
  </si>
  <si>
    <t xml:space="preserve">     1st Stage Curtain Grouting</t>
  </si>
  <si>
    <t xml:space="preserve">     2nd Stage Curtain Grouting</t>
  </si>
  <si>
    <t xml:space="preserve">     3rd Stage Curtain Grouting</t>
  </si>
  <si>
    <t xml:space="preserve">     4th Stage Curtain Grouting</t>
  </si>
  <si>
    <t xml:space="preserve">     5th Stage Curtain Grouting</t>
  </si>
  <si>
    <t xml:space="preserve">     6th Stage Curtain Grouting</t>
  </si>
  <si>
    <t>Grouting materials</t>
  </si>
  <si>
    <t>a) CEM 1 cement</t>
  </si>
  <si>
    <t>t</t>
  </si>
  <si>
    <t>b) Bentonite</t>
  </si>
  <si>
    <t>Grouting additives</t>
  </si>
  <si>
    <t>Casings</t>
  </si>
  <si>
    <t>Recovery of cores</t>
  </si>
  <si>
    <t>a) Core recovery</t>
  </si>
  <si>
    <t>b) Core boxes</t>
  </si>
  <si>
    <t>Sleeve Pipes</t>
  </si>
  <si>
    <t>a) 80 mm dia PVC sleeve pipe cast into plinth</t>
  </si>
  <si>
    <t>b) 80 mm dia PVC sleeve cast into intake tower base</t>
  </si>
  <si>
    <t>CONCRETE (STRUCTURAL)</t>
  </si>
  <si>
    <t>1200G</t>
  </si>
  <si>
    <t>PSG</t>
  </si>
  <si>
    <t>Scheduled Formwork</t>
  </si>
  <si>
    <t>Rough</t>
  </si>
  <si>
    <t>a) Upstream vertical steps of hardfill dam, inclusive of anchorage into Hardfill</t>
  </si>
  <si>
    <t>b) Downstream vertical steps of hardfill below backfill, inclusive of anchorage into Hardfill</t>
  </si>
  <si>
    <t>c) Sides of joints in crest</t>
  </si>
  <si>
    <t>d) Sides of joints in upstream reinforced concrete facing</t>
  </si>
  <si>
    <t>e) Sides of joints in plinth block</t>
  </si>
  <si>
    <t>f) Sides of joints in levelling concrete</t>
  </si>
  <si>
    <t>8.2.2</t>
  </si>
  <si>
    <t xml:space="preserve">Smooth </t>
  </si>
  <si>
    <t>a) Upstream and downstream crest concrete including kicker</t>
  </si>
  <si>
    <t>b) Vertical exposed faces of spillway steps D/S</t>
  </si>
  <si>
    <t>c) Vertical exposed upstream and downstream face of NOC</t>
  </si>
  <si>
    <t>d) Sloped face of plinth block</t>
  </si>
  <si>
    <t>e) Upstream end of plinth</t>
  </si>
  <si>
    <t>f) Downstream face of longitudinal gallery</t>
  </si>
  <si>
    <t>g) Downstream vertical face of hardfill dam above backfill, inclusive of anchorage into Hardfill</t>
  </si>
  <si>
    <t xml:space="preserve">Narrow Widths </t>
  </si>
  <si>
    <t>a) Grooves in GEVR steps, 250 mm wide on each step according to drawings</t>
  </si>
  <si>
    <t>b) Gallery drain side , 300 mm wide</t>
  </si>
  <si>
    <t>PSG 8.2.7</t>
  </si>
  <si>
    <t>Sliding Formwork</t>
  </si>
  <si>
    <t>a) Upstream reinforced concrete slab</t>
  </si>
  <si>
    <t>Scheduled Reinforcement Items</t>
  </si>
  <si>
    <t>Steel bars</t>
  </si>
  <si>
    <t>High tensile steel bars</t>
  </si>
  <si>
    <t>a) Plinth block reinforcement</t>
  </si>
  <si>
    <t>b) NOC Crest Concrete reinforcement</t>
  </si>
  <si>
    <t>c) Lacing bars for dowel connection at spillway sidewall</t>
  </si>
  <si>
    <t>d) Upstream Slab Reinforcement</t>
  </si>
  <si>
    <t>PSG 8.3.4</t>
  </si>
  <si>
    <t>Anchor rods (dowels)</t>
  </si>
  <si>
    <t>a) 25 mm dia galvanized dowels at plinth</t>
  </si>
  <si>
    <t>b) 25 mm dia Dowels at spillway/sidewall connection</t>
  </si>
  <si>
    <t>c) 25 mm dia Dowels at hardfill/Ogee connection</t>
  </si>
  <si>
    <t>d) 25 mm dia Dowels at crest capping</t>
  </si>
  <si>
    <t>PSG 8.3.5</t>
  </si>
  <si>
    <t>Spillway Facing Tie-Rod</t>
  </si>
  <si>
    <t>Scheduled Concrete Items</t>
  </si>
  <si>
    <t>PSG 8.4.1</t>
  </si>
  <si>
    <t>Prescribed Mix Concrete</t>
  </si>
  <si>
    <t>a) No-fines concrete below face slab</t>
  </si>
  <si>
    <t xml:space="preserve">b) 20 mm thick mortar bed (1:5 Cement sand) </t>
  </si>
  <si>
    <t>Strength Concrete</t>
  </si>
  <si>
    <t>a) Mass concrete levelling concrete 20 MPa/19 mm</t>
  </si>
  <si>
    <t>b) Reinforced concrete for plinth block 30 MPa/19 mm</t>
  </si>
  <si>
    <t>c) Reinforced concrete for crest 30 MPa/19 mm</t>
  </si>
  <si>
    <t>d) Mass concrete infilling 20 MPa/19 mm downstream of gallery access and between dam and access</t>
  </si>
  <si>
    <t>f) Mass concrete d/s of spillway gallery Grade 20 MPa/19 mm</t>
  </si>
  <si>
    <t>Unformed Surface Finishes</t>
  </si>
  <si>
    <t>a) Steel-Floated Finish to plinth</t>
  </si>
  <si>
    <t>b) Steel Floated Finish to crest concrete</t>
  </si>
  <si>
    <t>c) Steel-Floated Finish to Spillway downstream steps</t>
  </si>
  <si>
    <t>d) Steel-Floated Finish to Spillway Coping</t>
  </si>
  <si>
    <t>PSG 8.5</t>
  </si>
  <si>
    <t>Joints</t>
  </si>
  <si>
    <t>a) Contraction joints at crest, 0.3 m deep</t>
  </si>
  <si>
    <t>b) Polyurethane joint sealer 10 x 20 mm at crest</t>
  </si>
  <si>
    <t>c) "0-32" Hydrofoil uPVC Centre Bulb waterstop from SIKA or equal approved at u/s NOC vertical crest and slab connection</t>
  </si>
  <si>
    <t>d) "0-32" Hydrofoil uPVC Centre Bulb waterstop from SIKA or equal approved at u/s slab vertical joints</t>
  </si>
  <si>
    <t>e) "DR-29" Hydrofoil uPVC Rearguard waterstop from SIKA or equal approved at u/s slab vertical joints</t>
  </si>
  <si>
    <t>g) "0-32" Hydrofoil uPVC Centre Bulb waterstop form SIKA or equal approved at plinth block and upstream face connection</t>
  </si>
  <si>
    <t>h) Polyurethane joint sealer 10 x 20 mm at vertical
upstream NOC and sloped slab connection</t>
  </si>
  <si>
    <t xml:space="preserve">i) "DR-29" Hydrofoil uPVC Rearguard waterstop from SIKA or equal approved at plinth block and u/s slab connection </t>
  </si>
  <si>
    <t>i) 10 mm thick jointex at u/s NOC and sloped slab connection</t>
  </si>
  <si>
    <t>PSG 8.6</t>
  </si>
  <si>
    <t>Manufacture and Erect Precast Elements</t>
  </si>
  <si>
    <t>a) Side posts for crest balustrade</t>
  </si>
  <si>
    <t>b) Precast Cap beam for balustrade</t>
  </si>
  <si>
    <t>c) 900 x 900 mm Precast Drainage Culvert</t>
  </si>
  <si>
    <t>d) 2800 x 1500 x 300mm deep Precast Roof elements for gallery</t>
  </si>
  <si>
    <t>e) Ventilation shaft, 900 mm dia ID at longitudinal gallery</t>
  </si>
  <si>
    <t>PSG 8.9</t>
  </si>
  <si>
    <t>Building pipes into Concrete Work</t>
  </si>
  <si>
    <t>a) 110 mm PVC T piece cast into concrete at gallery</t>
  </si>
  <si>
    <t>b) 90 mm HDPE Drainage pipes cast into NOC coping</t>
  </si>
  <si>
    <t>c) 900 mm dia river diversion pipe encased in concrete</t>
  </si>
  <si>
    <t>PSG 8.10</t>
  </si>
  <si>
    <t>Concreting of face slabs</t>
  </si>
  <si>
    <t>Reinforced concrete for US face slab, Class 30 Mpa/19mm</t>
  </si>
  <si>
    <t>PSG 8.11</t>
  </si>
  <si>
    <t>Filling of Diversion pipe</t>
  </si>
  <si>
    <t>Filling of diversion pipe with 20 MPa cementious grout</t>
  </si>
  <si>
    <t>PPS 5.5</t>
  </si>
  <si>
    <t>DOWEL BARS</t>
  </si>
  <si>
    <t>PPS 5.5.1</t>
  </si>
  <si>
    <t>Set up for drilling and grouting of holes</t>
  </si>
  <si>
    <t>a) 62 mm dia hole, vertical dowels at plinth</t>
  </si>
  <si>
    <t>b) 50 mm dia hole, vertical dowels between ogee and hardfill</t>
  </si>
  <si>
    <t>c) 50 mm dia hole, vertical dowels at crest capping</t>
  </si>
  <si>
    <t>PPS 5.5.2</t>
  </si>
  <si>
    <t>Drilling of dowel holes</t>
  </si>
  <si>
    <t>b) 50 mm dia, vertical dowels between ogee and hardfill</t>
  </si>
  <si>
    <t>PPS 5.5.3</t>
  </si>
  <si>
    <t>Anchorage of dowel bars into drilled hole</t>
  </si>
  <si>
    <t>a) 25 mm dia dowels at plinth</t>
  </si>
  <si>
    <t>b) 25 mm dia dowels between ogee and hardfill</t>
  </si>
  <si>
    <t>c) 25 mm dia dowels at crest capping</t>
  </si>
  <si>
    <t>1200LD</t>
  </si>
  <si>
    <t>SEWERS PIPEWORK</t>
  </si>
  <si>
    <t>PSLD</t>
  </si>
  <si>
    <t>Supply, lay joint, bed and test pipeline</t>
  </si>
  <si>
    <t>a) 160 mm Drainex pipe laid in no-fines concrete drain below upstream facing</t>
  </si>
  <si>
    <t>b) 90 mm HDPE, PE 100, PN8 pipe cast into crest coping as in dwgs</t>
  </si>
  <si>
    <t>c) 110 mm PVC pipe Class 6 inside gallery fastened to gallery wall with holderbats</t>
  </si>
  <si>
    <t>d) 75 mm PVC drainage pipe in downstream drain</t>
  </si>
  <si>
    <t>Extra over for specials</t>
  </si>
  <si>
    <t>a) 110 mm PVC T-section cast into concrete at plinth</t>
  </si>
  <si>
    <t>b) 160 mm UPVC T-section in no-fines</t>
  </si>
  <si>
    <t xml:space="preserve">c) 110 mm PVC cap </t>
  </si>
  <si>
    <t>d) Long radius bend for drainex pipe in no-fines drain</t>
  </si>
  <si>
    <t>PPS 10</t>
  </si>
  <si>
    <t>HARDFILL DAM</t>
  </si>
  <si>
    <t>Hardfill Concrete</t>
  </si>
  <si>
    <t>a) Grade 5/40 Hardfill for dam body</t>
  </si>
  <si>
    <t>b) Grade 5/40 Hardfill for downstream access road</t>
  </si>
  <si>
    <t>Hardfill Mixing Platform</t>
  </si>
  <si>
    <t>Variations in Cementitious content</t>
  </si>
  <si>
    <t>a) Variation in Cement Type II VL 42.5N</t>
  </si>
  <si>
    <t>ton</t>
  </si>
  <si>
    <t>Extra over PPS10.11.3 for GEVR and GE-Hardfill</t>
  </si>
  <si>
    <t>a) GEVR/GE-hardfill at downstream face</t>
  </si>
  <si>
    <t>b) GEVR/GE-hardfill at Upstream face</t>
  </si>
  <si>
    <t xml:space="preserve">c) GEVR/GE-hardfill at Longitudinal and access gallery </t>
  </si>
  <si>
    <t>d) GEVR/GE-hardfill at sides of foundation</t>
  </si>
  <si>
    <t>Bedding Mortar</t>
  </si>
  <si>
    <t>a) Bedding mortar at gallery level</t>
  </si>
  <si>
    <t>Filler concrete (Grade 20/40)</t>
  </si>
  <si>
    <t>Full Scale Trial</t>
  </si>
  <si>
    <t xml:space="preserve">In-situ Shear Testing of Hardfill layers </t>
  </si>
  <si>
    <t xml:space="preserve">PVC Waterstops </t>
  </si>
  <si>
    <t>a) 250 mm PVC water stops at downstream face of spillway</t>
  </si>
  <si>
    <t>Crack inducers in downstream face</t>
  </si>
  <si>
    <t>Crack directors</t>
  </si>
  <si>
    <t>Set ups for 150 mm core drilling in hardfill</t>
  </si>
  <si>
    <t>a) 150 mm core drilling at NOC and spillway</t>
  </si>
  <si>
    <t>Standby for 150 mm core drilling Rig</t>
  </si>
  <si>
    <t>hr</t>
  </si>
  <si>
    <t>Drilling and Recovery of 150 mm core in hardfill</t>
  </si>
  <si>
    <t>Water Pressure testing in the 150 mm core holes in hardfill</t>
  </si>
  <si>
    <t>a) 150 mm holes at 5m stages with packers</t>
  </si>
  <si>
    <t>Grouting of 150 mm core holes in hardfill</t>
  </si>
  <si>
    <t>a) Inside faces of access gallery</t>
  </si>
  <si>
    <t>b) Sump sides</t>
  </si>
  <si>
    <t>a) Vertical exposed faces of intake tower walls inside and outside</t>
  </si>
  <si>
    <t>b) Vertical exposed faces of intake base inside and outside</t>
  </si>
  <si>
    <t>c) Valve control room walls inside and outside</t>
  </si>
  <si>
    <t>d) Valve access inside and outside</t>
  </si>
  <si>
    <t>e) Concrete stairs inside access</t>
  </si>
  <si>
    <t>f) Curved for gallery access</t>
  </si>
  <si>
    <t>8.2.6</t>
  </si>
  <si>
    <t>Box out holes/Form Voids</t>
  </si>
  <si>
    <t>a) Large, other than circular, Box out for 900 x 600 mm louvre</t>
  </si>
  <si>
    <t>a) Reinforcement for intake tower base</t>
  </si>
  <si>
    <t>b) Reinforcement for intake tower walls</t>
  </si>
  <si>
    <t>c) Reinforcement for valve room and access</t>
  </si>
  <si>
    <t>a) Y32 Galvanised Dowels with hooked end, 6 m deep into rock intake tower, vertical</t>
  </si>
  <si>
    <t>a) Mass  concrete 20 MPa/19 mm for intake tower base</t>
  </si>
  <si>
    <t>b) Reinforced concrete 30 MPa/19 mm for intake tower wall</t>
  </si>
  <si>
    <t>c) Reinforced concrete 30 MPa/19 mm for downstream valve room and access</t>
  </si>
  <si>
    <t>d) Mass concrete 20 Mpa/19 mm gallery access floor, including stairs</t>
  </si>
  <si>
    <t>a) Steel-Floated Finish for intake tower base and roof</t>
  </si>
  <si>
    <t>b) Steel-Floated Finish for valve control room floor and roof</t>
  </si>
  <si>
    <t>c) Steel-Floated Finish gallery access floor and roof</t>
  </si>
  <si>
    <t>d) Steel-Floated Finish for access stairs</t>
  </si>
  <si>
    <t>e) Steel-Floated Finish for infilling behind gallery access</t>
  </si>
  <si>
    <t>a) 600 mm Steel pipe cast into intake tower walls</t>
  </si>
  <si>
    <t>b) 600 mm Steel pipe cast into valve chamber walls</t>
  </si>
  <si>
    <t>a) 76mm dia, vertical dowels at intake tower</t>
  </si>
  <si>
    <t>a) 32mm dia dowels at intake tower, galvanized</t>
  </si>
  <si>
    <t>Supply, Lay and bed pipes complete with couplings</t>
  </si>
  <si>
    <t>a) 300 mm dia pipe UPVC pipe, class 9 for gallery drainage</t>
  </si>
  <si>
    <t>Supply and Place Pipes, Valves and Specials (short runs)</t>
  </si>
  <si>
    <t>Straight pipes - All pipes and specials to be mild steel, flanged and 350W Copon, unless otherwise indicated</t>
  </si>
  <si>
    <t>a) 600 mm dia pipe, 1.160 m length with puddle flange</t>
  </si>
  <si>
    <t>b) 600 mm dia pipe, 0.825 m length</t>
  </si>
  <si>
    <t>c) 600 mm dia pipe, 3.69 m length</t>
  </si>
  <si>
    <t>d) 600 mm dia pipe, 7.60 m length</t>
  </si>
  <si>
    <t>e) 600 mm dia pipe, 3.11 m length with 2 No puddle flanges</t>
  </si>
  <si>
    <t>f) 600 mm dia pipe, 1.265 m length</t>
  </si>
  <si>
    <t>g) 600 mm dia pipe, 0.775 m length</t>
  </si>
  <si>
    <t>h) 600 mm dia pipe, 9.0 m length</t>
  </si>
  <si>
    <t>i) 600 mm dia pipe, 1.085 m length</t>
  </si>
  <si>
    <t>j) 600 mm dia pipe, 3.29 m length with puddle flange</t>
  </si>
  <si>
    <t>k) 600 mm dia pipe, 3.07 m length with puddle flange</t>
  </si>
  <si>
    <t xml:space="preserve">600-150 mm dia stub 200 mm length, welded onto 600 mm dia flange </t>
  </si>
  <si>
    <t>600 mm dia, 90 degrees sweep tee</t>
  </si>
  <si>
    <t>600 mm dia Trash racks as indicated on drawings, Stainless steel</t>
  </si>
  <si>
    <t>600 mm dia Butterfly Valve</t>
  </si>
  <si>
    <t>600 mm dia Medium radius T junction</t>
  </si>
  <si>
    <t>900 mm dia Blank flange with 100 mm N11 Machining from flange OD, with 200 mm dia stub pipe, 250 mm long</t>
  </si>
  <si>
    <t>300mm dia, Swing check valve</t>
  </si>
  <si>
    <t>600 mm dia blank flange</t>
  </si>
  <si>
    <t>PIPE TRENCHES</t>
  </si>
  <si>
    <t>200 mm dia in trench</t>
  </si>
  <si>
    <t>Provision of bedding from trench Excavation</t>
  </si>
  <si>
    <t>a) Selected Fill material - Bedding Class C for pipe to spillway</t>
  </si>
  <si>
    <t>b) Selected Fill material - Bedding Class C for pipe to end sill</t>
  </si>
  <si>
    <t>Supply only of Bedding by Importation</t>
  </si>
  <si>
    <t>a) Selected granular material - Bedding Class C to spillway</t>
  </si>
  <si>
    <t>a) Steel security door, according to drawings</t>
  </si>
  <si>
    <t>b) Steel Louvre windows, according to drawings</t>
  </si>
  <si>
    <t>c) Cast-in 50 x 50 x 4 mm Angles including fish tail anchors for all pipes</t>
  </si>
  <si>
    <t>d) Pipe support strapping at vertical and horisontal pipes according to drawings</t>
  </si>
  <si>
    <t>Normal delivery</t>
  </si>
  <si>
    <t>8.3.7</t>
  </si>
  <si>
    <t xml:space="preserve">Handrails </t>
  </si>
  <si>
    <t>a) Handrail (three tier), hot dip galvanised mild steel, according to drawings in inlet tower</t>
  </si>
  <si>
    <t>b) Handrail (three tier), hot dip galvanised mild steel, according to drawings in valve chamber</t>
  </si>
  <si>
    <t>8.3.8</t>
  </si>
  <si>
    <t>Ladders, Complete and Installed</t>
  </si>
  <si>
    <t>a) Ladder, galvanized steel, valve house + tower as indicated on drawings</t>
  </si>
  <si>
    <t>Flooring, Complete and Installed</t>
  </si>
  <si>
    <t>Supply, install test and commission overhead crane</t>
  </si>
  <si>
    <t>a) 1 ton overhead crane in intake tower, inclusive of installation etc</t>
  </si>
  <si>
    <t>a) Covered faces of stilling basin sidewall and training walls</t>
  </si>
  <si>
    <t>b) Covered faces of sill d/s of stilling basin</t>
  </si>
  <si>
    <t>Smooth</t>
  </si>
  <si>
    <t>a) Spillway side walls</t>
  </si>
  <si>
    <t>b) Exposed faces of stilling basin walls</t>
  </si>
  <si>
    <t>c) Stilling basin flow dividers</t>
  </si>
  <si>
    <t>d) Stilling basin splitter</t>
  </si>
  <si>
    <t>e) Stilling basin end sill</t>
  </si>
  <si>
    <t>f) Exposed faces of spillway U/S</t>
  </si>
  <si>
    <t>g) Sloping curved face to spillway ogee</t>
  </si>
  <si>
    <t>h) Exposed faces of sill d/s of stilling basin</t>
  </si>
  <si>
    <t>Special formed construction joints</t>
  </si>
  <si>
    <t>a) Below stilling basin flow dividers</t>
  </si>
  <si>
    <t>b) Connection between spillway sidewall and hardfill NOC</t>
  </si>
  <si>
    <t>b) Stilling basin walls</t>
  </si>
  <si>
    <t>Low tensile steel bars</t>
  </si>
  <si>
    <t>a) Y16 Galvanised dowels from flow dividers into spillway body</t>
  </si>
  <si>
    <t>b) Y32 Galvanised Dowels with hooked end, 4 m deep into rock, vertical at spillway apron and retaining walls</t>
  </si>
  <si>
    <t>c) Y25 Dowels drilled into hardfill from sidewalls</t>
  </si>
  <si>
    <t xml:space="preserve">a) No-fines concrete drain underneath stilling basin </t>
  </si>
  <si>
    <t>Unformed surface Finishes</t>
  </si>
  <si>
    <t>a) Steel-floated finish to top of spillway side walls</t>
  </si>
  <si>
    <t>b) Steel-floated finish to stilling basin apron and end sill</t>
  </si>
  <si>
    <t>c) Steel-floated finish to top of stilling basin walls</t>
  </si>
  <si>
    <t>d) Steel-floated finish to stilling basin flow dividers</t>
  </si>
  <si>
    <t>e) Steel-floated finish to stilling basin splitters</t>
  </si>
  <si>
    <t>f) Steel-floated finish to upstream slab of spillway</t>
  </si>
  <si>
    <t>a) Waterbars : 250 mm wide hydrofoil UPVC centre bulb waterstop</t>
  </si>
  <si>
    <t>b) Waterbars : 250 mm wide hydrofoil UPVC rearguard type "S" waterstop</t>
  </si>
  <si>
    <t>c) Shear Keys to details on the drawings</t>
  </si>
  <si>
    <t>d) M10 Chemical anchors</t>
  </si>
  <si>
    <t>Building pipes into concrete work</t>
  </si>
  <si>
    <t>a) 600 mm dia steel pipe cast into stilling basin wall</t>
  </si>
  <si>
    <t>b) 150 mm dia steel pipe cast into stilling basin wall</t>
  </si>
  <si>
    <t>c) 76 mm dia PVC weephole pipes cast into stilling basin wall</t>
  </si>
  <si>
    <t>d) 100 mm dia PVC drainage pipes cast into stilling basin wall</t>
  </si>
  <si>
    <t>a) 50 mm dia, vertical dowels at flow divider and hardfill dam</t>
  </si>
  <si>
    <t>b) 50 mm dia, 10 deg dowels at flow divider and hardfill dam</t>
  </si>
  <si>
    <t>c) 76 mm dia, vertical below stilling basin</t>
  </si>
  <si>
    <t>d) 50 mm dia, 10 deg, between spillway side wall and hardfill</t>
  </si>
  <si>
    <t>e) 50 mm dia, vertical, between spillway side wall and hardfill</t>
  </si>
  <si>
    <t>f) 76 mm dia, vertical retaining walls</t>
  </si>
  <si>
    <t>Anchorage of dowel bars into drilled holes</t>
  </si>
  <si>
    <t>c) 50 mm dia, vertical below stilling basin</t>
  </si>
  <si>
    <t>d) 50 mm dia, vertical at sill downstream of stilling basin</t>
  </si>
  <si>
    <t>e) 50 mm dia, 10 deg, between spillway side wall and hardfill</t>
  </si>
  <si>
    <t>f) 50 mm dia, vertical, between spillway side wall and hardfill</t>
  </si>
  <si>
    <t xml:space="preserve">b) 150 mm dia PVC Class 9 drain pipe in end sill </t>
  </si>
  <si>
    <t xml:space="preserve">c) 1200 mm dia HDPE pipes for sleeves at dowels </t>
  </si>
  <si>
    <t>Extra over for backfill or fill material against structures</t>
  </si>
  <si>
    <t>a) Filter sand for draining behind spillway retaining walls</t>
  </si>
  <si>
    <t>PSDK</t>
  </si>
  <si>
    <t xml:space="preserve">a) Spillway Sill area </t>
  </si>
  <si>
    <t xml:space="preserve">Remove and grub all trees and tree stumps irrespective of girth </t>
  </si>
  <si>
    <t>a) Excavate in all materials for construction of end sill</t>
  </si>
  <si>
    <t>a) Random backfill on upstream of spillway sill</t>
  </si>
  <si>
    <t>PPS 7</t>
  </si>
  <si>
    <t>RUBBLE MASONRY CONCRETE</t>
  </si>
  <si>
    <t>PPS7.9.2.1</t>
  </si>
  <si>
    <t>Foundation Preparation</t>
  </si>
  <si>
    <t>a) Preparation of competent rock foundation surface</t>
  </si>
  <si>
    <t>b) Preparation of fill or ground surface</t>
  </si>
  <si>
    <t>PPS7.9.2.2</t>
  </si>
  <si>
    <t>Mortar Blinding</t>
  </si>
  <si>
    <t>a) 175 mm deep 1 + 3 Cement + Sand receiving layer</t>
  </si>
  <si>
    <t>PPS7.9.2.3</t>
  </si>
  <si>
    <t>Rubble Masonry Concrete</t>
  </si>
  <si>
    <t xml:space="preserve">a) 1 part Cement to approximately 6 part Sand (9 Mpa) </t>
  </si>
  <si>
    <t>b) Area of Structure to be flush/recess pointed</t>
  </si>
  <si>
    <t xml:space="preserve">      i) Upstream face of spillway sill </t>
  </si>
  <si>
    <t xml:space="preserve">      iii) Crest of spillway sill </t>
  </si>
  <si>
    <t>CONCRETE</t>
  </si>
  <si>
    <t>1200 G</t>
  </si>
  <si>
    <t>Manufacture (or supply) and erect precast elements</t>
  </si>
  <si>
    <t>PPS29</t>
  </si>
  <si>
    <t>DAM MONITORING INSTRUMENTATION</t>
  </si>
  <si>
    <t>29.9.1</t>
  </si>
  <si>
    <t>Survey Prism Targets, Survey Monuments and Fixed points</t>
  </si>
  <si>
    <t>a) Survey Prism Targets</t>
  </si>
  <si>
    <t>b) Survey Monuments</t>
  </si>
  <si>
    <t>29.9.2</t>
  </si>
  <si>
    <t>Geodetic Survey Instruments</t>
  </si>
  <si>
    <t>29.9.3</t>
  </si>
  <si>
    <t>Electrical Piezometers</t>
  </si>
  <si>
    <t>29.9.4</t>
  </si>
  <si>
    <t>Direct Temperature Measurement Instruments</t>
  </si>
  <si>
    <t>a) Thermocouples</t>
  </si>
  <si>
    <t>29.9.5</t>
  </si>
  <si>
    <t>Strain gauges</t>
  </si>
  <si>
    <t>29.6.6</t>
  </si>
  <si>
    <t>Supply and installation of instrument cabling</t>
  </si>
  <si>
    <t>a) Cabling from piezometers to read out unit</t>
  </si>
  <si>
    <t>b) Cabling from strain gauges to read out unit</t>
  </si>
  <si>
    <t>c) Cabling from thermocouples to read out unit</t>
  </si>
  <si>
    <t>29.9.7</t>
  </si>
  <si>
    <t>Flow Measuring Weirs</t>
  </si>
  <si>
    <t>29.9.8</t>
  </si>
  <si>
    <t>Water Level Staff Gauges</t>
  </si>
  <si>
    <t>29.9.10</t>
  </si>
  <si>
    <t>Automated Data Acquisition System</t>
  </si>
  <si>
    <t>29.9.11</t>
  </si>
  <si>
    <t>Instruments Reading during construction</t>
  </si>
  <si>
    <t>29.9.12</t>
  </si>
  <si>
    <t>Supervision of installation of instrumentation and equipment and testing</t>
  </si>
  <si>
    <t>29.9.13</t>
  </si>
  <si>
    <t>Operation and Maintenance training</t>
  </si>
  <si>
    <t>PPS 8</t>
  </si>
  <si>
    <t>DAYWORKS</t>
  </si>
  <si>
    <t>SUMMARY OF SCHEDULE</t>
  </si>
  <si>
    <t>SUB TOTAL 1</t>
  </si>
  <si>
    <t>Add 10% for Escalation</t>
  </si>
  <si>
    <t>SUB TOTAL 2</t>
  </si>
  <si>
    <t>Add 5% for Contingencies</t>
  </si>
  <si>
    <t>SUB TOTAL 3</t>
  </si>
  <si>
    <t>GRAND TOTAL CARRIED FORWARD</t>
  </si>
  <si>
    <t>Total as per PSA 8.2.5</t>
  </si>
  <si>
    <t>SANS 1200A Items 8.3: Fixed Charge and Value Related Items</t>
  </si>
  <si>
    <t>SANS 1200A Items 8.4: Time Related Items</t>
  </si>
  <si>
    <t>QTY</t>
  </si>
  <si>
    <t>1.1.2.1</t>
  </si>
  <si>
    <t>1.1.2.2</t>
  </si>
  <si>
    <t>1.1.2.3</t>
  </si>
  <si>
    <t>1.1.2.4</t>
  </si>
  <si>
    <t>1.1.2.5</t>
  </si>
  <si>
    <t>1.1.2.6</t>
  </si>
  <si>
    <t>1.1.3</t>
  </si>
  <si>
    <t>1.1.4</t>
  </si>
  <si>
    <t>1.1.5</t>
  </si>
  <si>
    <t>1.2.1</t>
  </si>
  <si>
    <t>1.2.2</t>
  </si>
  <si>
    <t>1.2.2.2</t>
  </si>
  <si>
    <t>1.2.2.3</t>
  </si>
  <si>
    <t>1.2.2.4</t>
  </si>
  <si>
    <t>1.2.2.5</t>
  </si>
  <si>
    <t>1.2.2.6</t>
  </si>
  <si>
    <t>1.2.2.7</t>
  </si>
  <si>
    <t>1.2.3</t>
  </si>
  <si>
    <t>1.2.4</t>
  </si>
  <si>
    <t>1.2.5</t>
  </si>
  <si>
    <t>1.2.6</t>
  </si>
  <si>
    <t>1.2.7</t>
  </si>
  <si>
    <t>1.1.1</t>
  </si>
  <si>
    <t>1.1.2</t>
  </si>
  <si>
    <t>1.3.1</t>
  </si>
  <si>
    <t>1.3.2</t>
  </si>
  <si>
    <t>ENVIRONMENTAL REQUIREMENTS</t>
  </si>
  <si>
    <t>1.3.3</t>
  </si>
  <si>
    <t>1.3.4</t>
  </si>
  <si>
    <t>1.3.5</t>
  </si>
  <si>
    <t>1.3.6</t>
  </si>
  <si>
    <t>1.3.7</t>
  </si>
  <si>
    <t>1.3.8</t>
  </si>
  <si>
    <t>1.4.</t>
  </si>
  <si>
    <t>1.4.1</t>
  </si>
  <si>
    <t>1.4.2</t>
  </si>
  <si>
    <t>1.4.3</t>
  </si>
  <si>
    <t>1.4.4</t>
  </si>
  <si>
    <t>1.4.5</t>
  </si>
  <si>
    <t>1.4.6</t>
  </si>
  <si>
    <t>1.4.7</t>
  </si>
  <si>
    <t>1.4.8</t>
  </si>
  <si>
    <t>1.5.</t>
  </si>
  <si>
    <t>1.5.1</t>
  </si>
  <si>
    <t>1.5.2</t>
  </si>
  <si>
    <t>1.5.3</t>
  </si>
  <si>
    <t>1.5.4</t>
  </si>
  <si>
    <t>1.5.5</t>
  </si>
  <si>
    <t>1.5.6</t>
  </si>
  <si>
    <t>1.5.7</t>
  </si>
  <si>
    <t>1.5.8</t>
  </si>
  <si>
    <t>1.5.9</t>
  </si>
  <si>
    <t>1.5.10</t>
  </si>
  <si>
    <t/>
  </si>
  <si>
    <t>1.5.11</t>
  </si>
  <si>
    <t>1.5.12</t>
  </si>
  <si>
    <t>1.5.13</t>
  </si>
  <si>
    <t>1.5.14</t>
  </si>
  <si>
    <t>1.5.15</t>
  </si>
  <si>
    <t>1.5.16</t>
  </si>
  <si>
    <t>1.5.17</t>
  </si>
  <si>
    <t>1.5.18</t>
  </si>
  <si>
    <t>1.5.19</t>
  </si>
  <si>
    <t>1.6.</t>
  </si>
  <si>
    <t>1.6.1</t>
  </si>
  <si>
    <t>1.6.2</t>
  </si>
  <si>
    <r>
      <t>m</t>
    </r>
    <r>
      <rPr>
        <vertAlign val="superscript"/>
        <sz val="10"/>
        <rFont val="Arial"/>
        <family val="2"/>
      </rPr>
      <t>3</t>
    </r>
  </si>
  <si>
    <r>
      <t>a) Contractor's Camp Area</t>
    </r>
    <r>
      <rPr>
        <b/>
        <sz val="10"/>
        <rFont val="Arial"/>
        <family val="2"/>
      </rPr>
      <t xml:space="preserve"> </t>
    </r>
  </si>
  <si>
    <r>
      <t>b) Dam site area</t>
    </r>
    <r>
      <rPr>
        <b/>
        <sz val="10"/>
        <rFont val="Arial"/>
        <family val="2"/>
      </rPr>
      <t xml:space="preserve"> </t>
    </r>
  </si>
  <si>
    <r>
      <t>Remove and grub all trees and tree stumps irrespective of girth</t>
    </r>
    <r>
      <rPr>
        <b/>
        <sz val="10"/>
        <color indexed="8"/>
        <rFont val="Arial"/>
        <family val="2"/>
      </rPr>
      <t xml:space="preserve"> </t>
    </r>
  </si>
  <si>
    <r>
      <t>a) 160 mm dia UPCV drainage pipe Class 6, complete with bedding class C</t>
    </r>
    <r>
      <rPr>
        <b/>
        <sz val="10"/>
        <rFont val="Arial"/>
        <family val="2"/>
      </rPr>
      <t xml:space="preserve"> </t>
    </r>
    <r>
      <rPr>
        <sz val="10"/>
        <rFont val="Arial"/>
        <family val="2"/>
      </rPr>
      <t xml:space="preserve"> at drain d/s of right abutment</t>
    </r>
  </si>
  <si>
    <t>2.1.</t>
  </si>
  <si>
    <t>2.1.1</t>
  </si>
  <si>
    <t>2.1.2</t>
  </si>
  <si>
    <t>2.1.3</t>
  </si>
  <si>
    <t>2.1.4</t>
  </si>
  <si>
    <t>2.1.6</t>
  </si>
  <si>
    <t>2.1.7</t>
  </si>
  <si>
    <t>2.1.8</t>
  </si>
  <si>
    <t>2.1.9</t>
  </si>
  <si>
    <t>2.1.10</t>
  </si>
  <si>
    <t>2.2.</t>
  </si>
  <si>
    <t>2.2.1</t>
  </si>
  <si>
    <t>2.2.2</t>
  </si>
  <si>
    <t>2.2.3</t>
  </si>
  <si>
    <t>2.2.4</t>
  </si>
  <si>
    <t>2.2.5</t>
  </si>
  <si>
    <t>2.2.6</t>
  </si>
  <si>
    <t>2.2.7</t>
  </si>
  <si>
    <t>2.2.8</t>
  </si>
  <si>
    <t>2.2.9</t>
  </si>
  <si>
    <t>2.2.10</t>
  </si>
  <si>
    <t>2.2.11</t>
  </si>
  <si>
    <t>2.2.12</t>
  </si>
  <si>
    <t>2.2.13</t>
  </si>
  <si>
    <t>2.2.14</t>
  </si>
  <si>
    <t>2.2.15</t>
  </si>
  <si>
    <t>2.2.16</t>
  </si>
  <si>
    <t>2.2.17</t>
  </si>
  <si>
    <t>2.2.18</t>
  </si>
  <si>
    <t>2.3.</t>
  </si>
  <si>
    <t>2.3.1</t>
  </si>
  <si>
    <t>2.4.</t>
  </si>
  <si>
    <t>2.4.1</t>
  </si>
  <si>
    <t>2.5.</t>
  </si>
  <si>
    <t>2.5.1</t>
  </si>
  <si>
    <t>2.5.2</t>
  </si>
  <si>
    <t>2.6.</t>
  </si>
  <si>
    <t>2.6.1</t>
  </si>
  <si>
    <t>2.6.2</t>
  </si>
  <si>
    <t>2.6.3</t>
  </si>
  <si>
    <t>2.6.4</t>
  </si>
  <si>
    <t>2.6.5</t>
  </si>
  <si>
    <t>2.6.6</t>
  </si>
  <si>
    <t>2.7.3</t>
  </si>
  <si>
    <t>2.7.4</t>
  </si>
  <si>
    <t>2.7.5</t>
  </si>
  <si>
    <t>2.7.6</t>
  </si>
  <si>
    <t>2.1.5</t>
  </si>
  <si>
    <t>a) Complete construction of drain d/s of right abutment as indicated on drawings</t>
  </si>
  <si>
    <t>3.1.</t>
  </si>
  <si>
    <t>3.1.1</t>
  </si>
  <si>
    <t>3.1.2</t>
  </si>
  <si>
    <t>3.1.3</t>
  </si>
  <si>
    <t>3.1.4</t>
  </si>
  <si>
    <t>3.1.5</t>
  </si>
  <si>
    <t>3.1.6</t>
  </si>
  <si>
    <t>3.2.</t>
  </si>
  <si>
    <t>3.2.1</t>
  </si>
  <si>
    <t>3.2.2</t>
  </si>
  <si>
    <t>3.2.3</t>
  </si>
  <si>
    <t>3.2.4</t>
  </si>
  <si>
    <t>3.2.5</t>
  </si>
  <si>
    <t>3.2.6</t>
  </si>
  <si>
    <t>3.3.</t>
  </si>
  <si>
    <t>3.3.1</t>
  </si>
  <si>
    <t>3.4.</t>
  </si>
  <si>
    <t>3.4.1</t>
  </si>
  <si>
    <t>3.4.2</t>
  </si>
  <si>
    <t>3.5.</t>
  </si>
  <si>
    <t>3.5.1</t>
  </si>
  <si>
    <t>3.5.2</t>
  </si>
  <si>
    <t>3.5.3</t>
  </si>
  <si>
    <t>3.5.4</t>
  </si>
  <si>
    <t>3.5.5</t>
  </si>
  <si>
    <t>3.5.6</t>
  </si>
  <si>
    <t>3.5.7</t>
  </si>
  <si>
    <t>3.6.</t>
  </si>
  <si>
    <t>3.6.1</t>
  </si>
  <si>
    <t>3.6.2</t>
  </si>
  <si>
    <t>3.7.1</t>
  </si>
  <si>
    <t>3.8.</t>
  </si>
  <si>
    <t>3.8.1</t>
  </si>
  <si>
    <t>3.8.2</t>
  </si>
  <si>
    <t>3.9.</t>
  </si>
  <si>
    <t>3.9.1</t>
  </si>
  <si>
    <t>3.9.2</t>
  </si>
  <si>
    <t>3.10.</t>
  </si>
  <si>
    <t>3.10.1</t>
  </si>
  <si>
    <t>PPS 9.14.1</t>
  </si>
  <si>
    <t>PPS 9.14.2</t>
  </si>
  <si>
    <t>PPS 9.14.3</t>
  </si>
  <si>
    <t>PPS 9.14.4</t>
  </si>
  <si>
    <t>PPS 9.14.7</t>
  </si>
  <si>
    <t>PPS 9.14.8</t>
  </si>
  <si>
    <t>PPS 9.14.10</t>
  </si>
  <si>
    <t>PPS 9.14.9</t>
  </si>
  <si>
    <t>PPS 9.14.11</t>
  </si>
  <si>
    <t>PPS 9.14.14</t>
  </si>
  <si>
    <t>f) Percussion drilling for drainage through hardfill in dam, 25-50 m,0-30 deg</t>
  </si>
  <si>
    <t>f) Percussion Drilling Rigs for drainage through hardfill in dam</t>
  </si>
  <si>
    <t>d) Percussion Drilling for dam drainage at spillway, 0-25 m, 0-30 deg</t>
  </si>
  <si>
    <t>PART 3: FOUNDATION DRILLING AND GROUTING</t>
  </si>
  <si>
    <t>A.1.</t>
  </si>
  <si>
    <t>A.1.1</t>
  </si>
  <si>
    <t>A.2.</t>
  </si>
  <si>
    <t>A.2.1</t>
  </si>
  <si>
    <t>A.2.2</t>
  </si>
  <si>
    <t>A.2.3</t>
  </si>
  <si>
    <t>A.2.4</t>
  </si>
  <si>
    <t>A.2.5</t>
  </si>
  <si>
    <t>A.2.6</t>
  </si>
  <si>
    <t>A.2.7</t>
  </si>
  <si>
    <t>A.2.8</t>
  </si>
  <si>
    <t>A.3.</t>
  </si>
  <si>
    <t>A.3.1</t>
  </si>
  <si>
    <t>A.3.2</t>
  </si>
  <si>
    <t>A.3.3</t>
  </si>
  <si>
    <t>A.4.</t>
  </si>
  <si>
    <t>A.4.1</t>
  </si>
  <si>
    <t>A.5.</t>
  </si>
  <si>
    <t>A.5.1</t>
  </si>
  <si>
    <t>A.6.</t>
  </si>
  <si>
    <t>A.6.1</t>
  </si>
  <si>
    <t>A.7.</t>
  </si>
  <si>
    <t>A.7.1</t>
  </si>
  <si>
    <t>A.7.2</t>
  </si>
  <si>
    <t>A.8.</t>
  </si>
  <si>
    <t>A.8.1</t>
  </si>
  <si>
    <t>A.8.2</t>
  </si>
  <si>
    <t>A.8.19</t>
  </si>
  <si>
    <t>A.8.20</t>
  </si>
  <si>
    <t>A.9.</t>
  </si>
  <si>
    <t>A.9.1</t>
  </si>
  <si>
    <t>A.9.2</t>
  </si>
  <si>
    <t>A.9.3</t>
  </si>
  <si>
    <t>A.9.4</t>
  </si>
  <si>
    <t>A.9.5</t>
  </si>
  <si>
    <t>A.9.6</t>
  </si>
  <si>
    <t>A.9.7</t>
  </si>
  <si>
    <t>A.9.8</t>
  </si>
  <si>
    <t>A.9.9</t>
  </si>
  <si>
    <t>A.9.10</t>
  </si>
  <si>
    <t>A.9.11</t>
  </si>
  <si>
    <t>A.9.12</t>
  </si>
  <si>
    <t>A.10.</t>
  </si>
  <si>
    <t>A.10.1</t>
  </si>
  <si>
    <t>a) Trash rack, according to dwg 7474-042</t>
  </si>
  <si>
    <r>
      <t>a) Head wall at diversion intake</t>
    </r>
    <r>
      <rPr>
        <b/>
        <sz val="10"/>
        <rFont val="Arial"/>
        <family val="2"/>
      </rPr>
      <t xml:space="preserve"> (LI)</t>
    </r>
  </si>
  <si>
    <r>
      <t>b) Head wall at diversion outlet</t>
    </r>
    <r>
      <rPr>
        <b/>
        <sz val="10"/>
        <rFont val="Arial"/>
        <family val="2"/>
      </rPr>
      <t xml:space="preserve"> (LI)</t>
    </r>
  </si>
  <si>
    <r>
      <t>a) Non-woven NW6 geotextile</t>
    </r>
    <r>
      <rPr>
        <b/>
        <sz val="10"/>
        <rFont val="Arial"/>
        <family val="2"/>
      </rPr>
      <t xml:space="preserve"> (LI)</t>
    </r>
  </si>
  <si>
    <t>PART A: DIVERSION WORKS</t>
  </si>
  <si>
    <t>a) Selected Fill material - Bedding Class C</t>
  </si>
  <si>
    <t>NOT RE-MEASURABLE</t>
  </si>
  <si>
    <t>4.1.</t>
  </si>
  <si>
    <t>4.1.1</t>
  </si>
  <si>
    <t>4.1.2</t>
  </si>
  <si>
    <t>4.1.3</t>
  </si>
  <si>
    <t>4.1.4</t>
  </si>
  <si>
    <t>4.1.5</t>
  </si>
  <si>
    <t>4.1.6</t>
  </si>
  <si>
    <t>4.2.</t>
  </si>
  <si>
    <t>4.2.1</t>
  </si>
  <si>
    <t>4.2.2</t>
  </si>
  <si>
    <t>4.2.3</t>
  </si>
  <si>
    <t>4.2.4</t>
  </si>
  <si>
    <t>4.2.5</t>
  </si>
  <si>
    <t>4.2.6</t>
  </si>
  <si>
    <t>4.2.7</t>
  </si>
  <si>
    <t>4.3.</t>
  </si>
  <si>
    <t>4.3.1</t>
  </si>
  <si>
    <t>4.3.2</t>
  </si>
  <si>
    <t>4.4.</t>
  </si>
  <si>
    <t>4.4.1</t>
  </si>
  <si>
    <t>4.5.</t>
  </si>
  <si>
    <t>4.5.1</t>
  </si>
  <si>
    <t>4.5.2</t>
  </si>
  <si>
    <t>4.5.3</t>
  </si>
  <si>
    <t>4.5.4</t>
  </si>
  <si>
    <t>4.5.5</t>
  </si>
  <si>
    <t>4.6.</t>
  </si>
  <si>
    <t>4.6.1</t>
  </si>
  <si>
    <t>4.6.2</t>
  </si>
  <si>
    <t>4.6.3</t>
  </si>
  <si>
    <t>4.6.4</t>
  </si>
  <si>
    <t>4.7.</t>
  </si>
  <si>
    <t>4.7.1</t>
  </si>
  <si>
    <t>4.8.</t>
  </si>
  <si>
    <t>4.8.1</t>
  </si>
  <si>
    <t>4.8.2</t>
  </si>
  <si>
    <t>4.9.</t>
  </si>
  <si>
    <t>4.9.1</t>
  </si>
  <si>
    <t>4.9.2</t>
  </si>
  <si>
    <t>4.9.3</t>
  </si>
  <si>
    <t>4.9.4</t>
  </si>
  <si>
    <t>4.9.5</t>
  </si>
  <si>
    <t>4.9.6</t>
  </si>
  <si>
    <t>4.9.7</t>
  </si>
  <si>
    <t>4.9.8</t>
  </si>
  <si>
    <t>4.9.9</t>
  </si>
  <si>
    <t>4.10.</t>
  </si>
  <si>
    <t>4.10.1</t>
  </si>
  <si>
    <t>4.10.2</t>
  </si>
  <si>
    <t>4.10.3</t>
  </si>
  <si>
    <t>4.10.4</t>
  </si>
  <si>
    <t>4.10.5</t>
  </si>
  <si>
    <t>4.10.7</t>
  </si>
  <si>
    <t>4.10.8</t>
  </si>
  <si>
    <t>4.11.</t>
  </si>
  <si>
    <t>4.11.1</t>
  </si>
  <si>
    <t>4.11.2</t>
  </si>
  <si>
    <t>4.11.3</t>
  </si>
  <si>
    <t>4.11.4</t>
  </si>
  <si>
    <t>4.11.5</t>
  </si>
  <si>
    <t>4.11.6</t>
  </si>
  <si>
    <t>4.11.7</t>
  </si>
  <si>
    <t>4.11.8</t>
  </si>
  <si>
    <t>4.11.9</t>
  </si>
  <si>
    <t>4.11.10</t>
  </si>
  <si>
    <t>4.12.</t>
  </si>
  <si>
    <t>4.12.1</t>
  </si>
  <si>
    <t>4.12.2</t>
  </si>
  <si>
    <t>4.12.3</t>
  </si>
  <si>
    <t>4.12.4</t>
  </si>
  <si>
    <t>4.12.5</t>
  </si>
  <si>
    <t>4.13.</t>
  </si>
  <si>
    <t>4.13.1</t>
  </si>
  <si>
    <t>4.13.2</t>
  </si>
  <si>
    <t>4.14.</t>
  </si>
  <si>
    <t>4.14.1</t>
  </si>
  <si>
    <t>4.15.</t>
  </si>
  <si>
    <t>4.15.1</t>
  </si>
  <si>
    <t>4.17.</t>
  </si>
  <si>
    <t>4.17.1</t>
  </si>
  <si>
    <t>4.17.2</t>
  </si>
  <si>
    <t>4.17.3</t>
  </si>
  <si>
    <t>4.18.</t>
  </si>
  <si>
    <t>4.18.1</t>
  </si>
  <si>
    <t>4.18.2</t>
  </si>
  <si>
    <t>4.18.3</t>
  </si>
  <si>
    <t>4.19.</t>
  </si>
  <si>
    <t>4.19.1</t>
  </si>
  <si>
    <t>4.19.2</t>
  </si>
  <si>
    <t>4.19.3</t>
  </si>
  <si>
    <t>4.21.</t>
  </si>
  <si>
    <t>4.21.1</t>
  </si>
  <si>
    <t>4.21.2</t>
  </si>
  <si>
    <t>4.21.3</t>
  </si>
  <si>
    <t>4.21.4</t>
  </si>
  <si>
    <t>4.22.</t>
  </si>
  <si>
    <t>4.22.1</t>
  </si>
  <si>
    <t>4.22.2</t>
  </si>
  <si>
    <t>4.22.3</t>
  </si>
  <si>
    <t>4.22.4</t>
  </si>
  <si>
    <t>4.24.</t>
  </si>
  <si>
    <t>4.24.1</t>
  </si>
  <si>
    <t>4.24.2</t>
  </si>
  <si>
    <t>4.25.1</t>
  </si>
  <si>
    <t>4.26.</t>
  </si>
  <si>
    <t>4.26.1</t>
  </si>
  <si>
    <t>4.27.</t>
  </si>
  <si>
    <t>4.27.1</t>
  </si>
  <si>
    <t>4.27.2</t>
  </si>
  <si>
    <t>4.27.3</t>
  </si>
  <si>
    <t>4.27.4</t>
  </si>
  <si>
    <t>4.28.</t>
  </si>
  <si>
    <t>4.28.1</t>
  </si>
  <si>
    <t>4.29.1</t>
  </si>
  <si>
    <t>4.30.1</t>
  </si>
  <si>
    <t>4.31.1</t>
  </si>
  <si>
    <t>4.32.</t>
  </si>
  <si>
    <t>4.32.1</t>
  </si>
  <si>
    <t>4.34.</t>
  </si>
  <si>
    <t>4.34.1</t>
  </si>
  <si>
    <t>4.35.</t>
  </si>
  <si>
    <t>4.35.1</t>
  </si>
  <si>
    <t>4.36.1</t>
  </si>
  <si>
    <t>4.37.1</t>
  </si>
  <si>
    <t>4.38.</t>
  </si>
  <si>
    <t>4.38.1</t>
  </si>
  <si>
    <t>4.39.1</t>
  </si>
  <si>
    <t>PART 4: HARDFILL DAM WITH CONCRETE UPSTREAM FACING</t>
  </si>
  <si>
    <t>a) 16 mm diameter high tensile threaded bar in downstream spillway as on drawings</t>
  </si>
  <si>
    <t>4.10.6</t>
  </si>
  <si>
    <t>f) Mass concrete in longitudinal gallery floor Grade 20 Mpa/19 mm</t>
  </si>
  <si>
    <t>h) Mass concrete around diversion pipe Grade 20 Mpa/19 mm</t>
  </si>
  <si>
    <t>i) Mass concrete  for waterstop anchorage Grade 20 Mpa/19 mm</t>
  </si>
  <si>
    <t>e) Steel-Floated Finish to horizontal upstream and downstream steps</t>
  </si>
  <si>
    <t>f) Steel-floated finish to levelling concrete top</t>
  </si>
  <si>
    <t>g) Steel floated finish to longitudinal gallery floor and drain</t>
  </si>
  <si>
    <t>h) Steel floated finish to top of river diversion encasement</t>
  </si>
  <si>
    <t>f) "0-32" Hydrofoil uPVC Centre Bulb waterstop from SIKA or equal approved at u/s spillway and sloped slab connection</t>
  </si>
  <si>
    <t>4.13.3</t>
  </si>
  <si>
    <t>PPS 10.11.1</t>
  </si>
  <si>
    <t>PPS 10.11.2</t>
  </si>
  <si>
    <t>PPS 10.11.4</t>
  </si>
  <si>
    <t>PPS 10.11.5</t>
  </si>
  <si>
    <t>PPS 10.11.6</t>
  </si>
  <si>
    <t>PPS 10.11.7</t>
  </si>
  <si>
    <t>PPS 10.11.8</t>
  </si>
  <si>
    <t>PPS 10.11.9</t>
  </si>
  <si>
    <t>PPS 10.11.11</t>
  </si>
  <si>
    <t>PPS 10.11.12</t>
  </si>
  <si>
    <t>PPS 10.11.13</t>
  </si>
  <si>
    <t>PPS 10.11.14</t>
  </si>
  <si>
    <t>PPS 10.11.15</t>
  </si>
  <si>
    <t>PPS 10.11.16</t>
  </si>
  <si>
    <t>PPS 10.11.17</t>
  </si>
  <si>
    <t>a) 2 mm thick, 200 mm wide galvanized steel plate</t>
  </si>
  <si>
    <t>a) 1.5 mm thick, 250 mm high HDPE sheeting, 2 m wide installed in every 4th layer</t>
  </si>
  <si>
    <t>5.1.</t>
  </si>
  <si>
    <t>5.1.1</t>
  </si>
  <si>
    <t>5.1.2</t>
  </si>
  <si>
    <t>5.1.3</t>
  </si>
  <si>
    <t>5.1.4</t>
  </si>
  <si>
    <t>5.1.5</t>
  </si>
  <si>
    <t>5.1.6</t>
  </si>
  <si>
    <t>5.1.7</t>
  </si>
  <si>
    <t>5.1.8</t>
  </si>
  <si>
    <t>5.1.9</t>
  </si>
  <si>
    <t>5.2.</t>
  </si>
  <si>
    <t>5.2.1</t>
  </si>
  <si>
    <t>5.2.2</t>
  </si>
  <si>
    <t>5.2.3</t>
  </si>
  <si>
    <t>5.3.</t>
  </si>
  <si>
    <t>5.3.1</t>
  </si>
  <si>
    <t>5.4.</t>
  </si>
  <si>
    <t>5.4.1</t>
  </si>
  <si>
    <t>5.4.2</t>
  </si>
  <si>
    <t>5.4.3</t>
  </si>
  <si>
    <t>5.4.4</t>
  </si>
  <si>
    <t>5.5.</t>
  </si>
  <si>
    <t>5.5.1</t>
  </si>
  <si>
    <t>5.5.2</t>
  </si>
  <si>
    <t>5.5.3</t>
  </si>
  <si>
    <t>5.5.4</t>
  </si>
  <si>
    <t>5.5.5</t>
  </si>
  <si>
    <t>5.6.</t>
  </si>
  <si>
    <t>5.6.1</t>
  </si>
  <si>
    <t>5.7.</t>
  </si>
  <si>
    <t>5.7.1</t>
  </si>
  <si>
    <t>5.7.2</t>
  </si>
  <si>
    <t>5.7.3</t>
  </si>
  <si>
    <t>5.8.</t>
  </si>
  <si>
    <t>5.8.1</t>
  </si>
  <si>
    <t>5.8.2</t>
  </si>
  <si>
    <t>5.9.</t>
  </si>
  <si>
    <t>5.9.1</t>
  </si>
  <si>
    <t>5.9.2</t>
  </si>
  <si>
    <t>5.9.3</t>
  </si>
  <si>
    <t>5.10.</t>
  </si>
  <si>
    <t>5.10.1</t>
  </si>
  <si>
    <t>5.11.</t>
  </si>
  <si>
    <t>5.11.1</t>
  </si>
  <si>
    <t>5.11.2</t>
  </si>
  <si>
    <t>5.11.3</t>
  </si>
  <si>
    <t>5.11.4</t>
  </si>
  <si>
    <t>5.11.5</t>
  </si>
  <si>
    <t>5.11.6</t>
  </si>
  <si>
    <t>5.11.7</t>
  </si>
  <si>
    <t>5.11.8</t>
  </si>
  <si>
    <t>5.11.9</t>
  </si>
  <si>
    <t>5.11.10</t>
  </si>
  <si>
    <t>5.11.11</t>
  </si>
  <si>
    <t>5.11.12</t>
  </si>
  <si>
    <t>5.11.13</t>
  </si>
  <si>
    <t>5.11.14</t>
  </si>
  <si>
    <t>5.12.</t>
  </si>
  <si>
    <t>5.12.1</t>
  </si>
  <si>
    <t>5.12.2</t>
  </si>
  <si>
    <t>5.12.3</t>
  </si>
  <si>
    <t>5.12.4</t>
  </si>
  <si>
    <t>5.12.5</t>
  </si>
  <si>
    <t>5.12.6</t>
  </si>
  <si>
    <t>5.12.7</t>
  </si>
  <si>
    <t>5.12.9</t>
  </si>
  <si>
    <t>5.13.</t>
  </si>
  <si>
    <t>5.13.1</t>
  </si>
  <si>
    <t>5.13.2</t>
  </si>
  <si>
    <t>5.13.3</t>
  </si>
  <si>
    <t>5.13.4</t>
  </si>
  <si>
    <t>5.13.5</t>
  </si>
  <si>
    <t>5.14.</t>
  </si>
  <si>
    <t>5.14.1</t>
  </si>
  <si>
    <t>5.14.2</t>
  </si>
  <si>
    <t>5.14.3</t>
  </si>
  <si>
    <t>5.14.4</t>
  </si>
  <si>
    <t>5.15.</t>
  </si>
  <si>
    <t>5.15.1</t>
  </si>
  <si>
    <t>5.15.2</t>
  </si>
  <si>
    <t>5.15.3</t>
  </si>
  <si>
    <t>5.15.4</t>
  </si>
  <si>
    <t>5.15.6</t>
  </si>
  <si>
    <t>5.15.7</t>
  </si>
  <si>
    <t>5.15.8</t>
  </si>
  <si>
    <t>5.15.9</t>
  </si>
  <si>
    <t>5.15.10</t>
  </si>
  <si>
    <t>5.15.11</t>
  </si>
  <si>
    <t>5.15.12</t>
  </si>
  <si>
    <t>5.15.13</t>
  </si>
  <si>
    <t>5.16.</t>
  </si>
  <si>
    <t>5.16.1</t>
  </si>
  <si>
    <t>5.18.</t>
  </si>
  <si>
    <t>5.18.1</t>
  </si>
  <si>
    <t>5.19.</t>
  </si>
  <si>
    <t>5.19.2</t>
  </si>
  <si>
    <t>PART 5: INTAKE TOWER, ACCESS GALLERY, INCLUDING PIPEWORK</t>
  </si>
  <si>
    <t>a) Precast valve chamber removable roof slabs</t>
  </si>
  <si>
    <t>b) Precast gallery access roof</t>
  </si>
  <si>
    <t>c) Precast valve chamber access roof</t>
  </si>
  <si>
    <t>a) "0-32" Hydrofoil uPVC Centre Bulb waterstop from SIKA or equal approved at intake tower and upstream facing</t>
  </si>
  <si>
    <t>5.11.15</t>
  </si>
  <si>
    <t>m) 900 mm dia pipe, 9 m length</t>
  </si>
  <si>
    <t>n) 600 mm dia pipe, 6.0 m length wrapped</t>
  </si>
  <si>
    <t>o) 150 mm dia pipe, 9.0 m length</t>
  </si>
  <si>
    <t>600 mm dia Arpol Coupling or similar, stainless steel</t>
  </si>
  <si>
    <t>5.12.8</t>
  </si>
  <si>
    <t>l) 600 mm dia pipe, 5.0 m length with puddle flange</t>
  </si>
  <si>
    <t>a) Excavation length not exceeding 1 m in depth</t>
  </si>
  <si>
    <t>c) Excavation length exceeding 2 m, but not 3 m in depth</t>
  </si>
  <si>
    <t>d) Excavation length exceeding 3 m, but not 4 m in depth</t>
  </si>
  <si>
    <t>e) Excavation length exceeding 4 m, but not 5 m in depth</t>
  </si>
  <si>
    <t>d) Pipe support strapping at vertical and horizontal pipes according to drawings</t>
  </si>
  <si>
    <t>b) Selected granular material - Bedding Class C to end sill</t>
  </si>
  <si>
    <t>5.16.2</t>
  </si>
  <si>
    <t>5.17.1</t>
  </si>
  <si>
    <t>5.18.2</t>
  </si>
  <si>
    <t>a) 50 x 5 mm stainless steel grating as per drawings, including beams in intake tower</t>
  </si>
  <si>
    <t>5.19.1</t>
  </si>
  <si>
    <t>5.17.</t>
  </si>
  <si>
    <t>b) 50 x 5 mm stainless steel grating as per drawings in valve chamber including vertical pillar and beams</t>
  </si>
  <si>
    <t>b) Overheads, charges and profit on (a) above</t>
  </si>
  <si>
    <t>6.1.</t>
  </si>
  <si>
    <t>6.1.1</t>
  </si>
  <si>
    <t>6.1.2</t>
  </si>
  <si>
    <t>6.2.</t>
  </si>
  <si>
    <t>6.2.1</t>
  </si>
  <si>
    <t>6.2.2</t>
  </si>
  <si>
    <t>6.2.3</t>
  </si>
  <si>
    <t>6.2.4</t>
  </si>
  <si>
    <t>6.2.5</t>
  </si>
  <si>
    <t>6.2.6</t>
  </si>
  <si>
    <t>6.2.7</t>
  </si>
  <si>
    <t>6.3.</t>
  </si>
  <si>
    <t>6.3.1</t>
  </si>
  <si>
    <t>6.3.2</t>
  </si>
  <si>
    <t>6.4.</t>
  </si>
  <si>
    <t>6.5.1</t>
  </si>
  <si>
    <t>6.6.1</t>
  </si>
  <si>
    <t>6.6.2</t>
  </si>
  <si>
    <t>6.6.3</t>
  </si>
  <si>
    <t>6.7.</t>
  </si>
  <si>
    <t>6.7.1</t>
  </si>
  <si>
    <t>6.7.2</t>
  </si>
  <si>
    <t>6.8.</t>
  </si>
  <si>
    <t>6.8.1</t>
  </si>
  <si>
    <t>6.8.2</t>
  </si>
  <si>
    <t>6.8.3</t>
  </si>
  <si>
    <t>6.8.4</t>
  </si>
  <si>
    <t>6.8.5</t>
  </si>
  <si>
    <t>6.8.6</t>
  </si>
  <si>
    <t>6.9.</t>
  </si>
  <si>
    <t>6.9.1</t>
  </si>
  <si>
    <t>6.9.2</t>
  </si>
  <si>
    <t>6.9.3</t>
  </si>
  <si>
    <t>6.9.4</t>
  </si>
  <si>
    <t>6.9.5</t>
  </si>
  <si>
    <t>6.9.6</t>
  </si>
  <si>
    <t>6.10.1</t>
  </si>
  <si>
    <t>6.10.2</t>
  </si>
  <si>
    <t>6.10.3</t>
  </si>
  <si>
    <t>6.10.4</t>
  </si>
  <si>
    <t>6.11.1</t>
  </si>
  <si>
    <t>6.11.2</t>
  </si>
  <si>
    <t>6.11.3</t>
  </si>
  <si>
    <t>6.11.4</t>
  </si>
  <si>
    <t>6.12.1</t>
  </si>
  <si>
    <t>6.12.2</t>
  </si>
  <si>
    <t>6.12.3</t>
  </si>
  <si>
    <t>6.12.4</t>
  </si>
  <si>
    <t>6.12.5</t>
  </si>
  <si>
    <t>6.12.6</t>
  </si>
  <si>
    <t>6.13.1</t>
  </si>
  <si>
    <t>6.13.2</t>
  </si>
  <si>
    <t>6.13.3</t>
  </si>
  <si>
    <t>6.13.4</t>
  </si>
  <si>
    <t>6.13.5</t>
  </si>
  <si>
    <t>6.13.6</t>
  </si>
  <si>
    <t>6.14.</t>
  </si>
  <si>
    <t>6.14.1</t>
  </si>
  <si>
    <t>6.14.2</t>
  </si>
  <si>
    <t>6.14.3</t>
  </si>
  <si>
    <t>6.14.4</t>
  </si>
  <si>
    <t>6.14.5</t>
  </si>
  <si>
    <t>6.14.6</t>
  </si>
  <si>
    <t>6.15.</t>
  </si>
  <si>
    <t>6.15.1</t>
  </si>
  <si>
    <t>6.15.2</t>
  </si>
  <si>
    <t>6.15.3</t>
  </si>
  <si>
    <t>6.15.4</t>
  </si>
  <si>
    <t>6.16.</t>
  </si>
  <si>
    <t>6.16.1</t>
  </si>
  <si>
    <t>6.17.</t>
  </si>
  <si>
    <t>6.17.1</t>
  </si>
  <si>
    <r>
      <t>b) 20 mm thick mortar bed (1:5 Cement Sand)</t>
    </r>
    <r>
      <rPr>
        <b/>
        <sz val="10"/>
        <color indexed="8"/>
        <rFont val="Arial"/>
        <family val="2"/>
      </rPr>
      <t xml:space="preserve"> </t>
    </r>
  </si>
  <si>
    <r>
      <t>a) 150 mm dia half round PVC Class 9 pipes under stilling basin</t>
    </r>
    <r>
      <rPr>
        <b/>
        <sz val="10"/>
        <color indexed="8"/>
        <rFont val="Arial"/>
        <family val="2"/>
      </rPr>
      <t xml:space="preserve"> </t>
    </r>
  </si>
  <si>
    <r>
      <t>a) Non woven NW6 geotextile behind weepholes at stilling basin walls</t>
    </r>
    <r>
      <rPr>
        <b/>
        <sz val="10"/>
        <rFont val="Arial"/>
        <family val="2"/>
      </rPr>
      <t xml:space="preserve"> </t>
    </r>
  </si>
  <si>
    <t>PART 6: CONCRETE WORKS - OGEE SPILLWAY AND STILLING BASIN</t>
  </si>
  <si>
    <t>6.2.8</t>
  </si>
  <si>
    <t>6.4.1</t>
  </si>
  <si>
    <t>6.4.2</t>
  </si>
  <si>
    <t>6.4.3</t>
  </si>
  <si>
    <t>6.4.4</t>
  </si>
  <si>
    <t>6.4.5</t>
  </si>
  <si>
    <t>c) Stilling basin apron and end sill and splitters</t>
  </si>
  <si>
    <t>d) Stilling basin flow dividers</t>
  </si>
  <si>
    <t>e) Spillway Ogee crest</t>
  </si>
  <si>
    <t>a) Reinforced concrete for spillway side walls 30 MPa/19 mm</t>
  </si>
  <si>
    <t>b) Reinforced concrete for stilling basin walls 30 MPa/19 mm</t>
  </si>
  <si>
    <t>e) Reinforced concrete for Ogee crest 30 MPa/19 mm</t>
  </si>
  <si>
    <t>f) Mass concrete infill at dowels for stilling basin
Class 20 MPa/19 mm</t>
  </si>
  <si>
    <t>a) End sill drain pipe caps (HDPE)</t>
  </si>
  <si>
    <t>7.1.</t>
  </si>
  <si>
    <t>7.1.1</t>
  </si>
  <si>
    <t>7.1.2</t>
  </si>
  <si>
    <t>7.1.3</t>
  </si>
  <si>
    <t>7.2.</t>
  </si>
  <si>
    <t>7.2.1</t>
  </si>
  <si>
    <t>7.2.2</t>
  </si>
  <si>
    <t>7.3.</t>
  </si>
  <si>
    <t>7.3.1</t>
  </si>
  <si>
    <t>7.3.2</t>
  </si>
  <si>
    <t>7.4.</t>
  </si>
  <si>
    <t>7.4.1</t>
  </si>
  <si>
    <t>7.4.2</t>
  </si>
  <si>
    <t>7.4.3</t>
  </si>
  <si>
    <t>7.4.4</t>
  </si>
  <si>
    <t>7.4.5</t>
  </si>
  <si>
    <t>7.4.6</t>
  </si>
  <si>
    <t>7.4.7</t>
  </si>
  <si>
    <t>7.4.8</t>
  </si>
  <si>
    <t>7.5.</t>
  </si>
  <si>
    <t>7.5.1</t>
  </si>
  <si>
    <t>7.5.2</t>
  </si>
  <si>
    <t>7.6.</t>
  </si>
  <si>
    <t>7.6.1</t>
  </si>
  <si>
    <t>7.6.2</t>
  </si>
  <si>
    <t>7.6.3</t>
  </si>
  <si>
    <t>7.6.4</t>
  </si>
  <si>
    <t>7.7.</t>
  </si>
  <si>
    <t>7.7.1</t>
  </si>
  <si>
    <r>
      <t xml:space="preserve">      ii) Downstream face of spillway sill</t>
    </r>
    <r>
      <rPr>
        <b/>
        <sz val="10"/>
        <color indexed="8"/>
        <rFont val="Arial"/>
        <family val="2"/>
      </rPr>
      <t xml:space="preserve"> </t>
    </r>
  </si>
  <si>
    <r>
      <t xml:space="preserve">      iii) Inside of drainage openings</t>
    </r>
    <r>
      <rPr>
        <b/>
        <sz val="10"/>
        <color indexed="8"/>
        <rFont val="Arial"/>
        <family val="2"/>
      </rPr>
      <t xml:space="preserve"> </t>
    </r>
  </si>
  <si>
    <t>PART 7: RUBBLE MASONRY CONCRETE SPILLWAY SILL</t>
  </si>
  <si>
    <t>b) Random backfill on downstream of spillway sill</t>
  </si>
  <si>
    <t xml:space="preserve">No-fines concrete drain blocks </t>
  </si>
  <si>
    <t>Concrete Lintels, 1.2 m long 110 x 75 mm</t>
  </si>
  <si>
    <t>25 mm dia galvanized dowels at spillway sill</t>
  </si>
  <si>
    <t>62 mm dia, vertical dowels at spillway sill</t>
  </si>
  <si>
    <t>25 mm dia, vertical dowels at spillway sill</t>
  </si>
  <si>
    <t xml:space="preserve">250 mm UPVC Class 9 </t>
  </si>
  <si>
    <t>9.1.</t>
  </si>
  <si>
    <t>9.1.1</t>
  </si>
  <si>
    <t>9.1.2</t>
  </si>
  <si>
    <t>9.1.3</t>
  </si>
  <si>
    <t>9.1.4</t>
  </si>
  <si>
    <t>PPS 8.4.2.1</t>
  </si>
  <si>
    <t>PPS 8.4.2.2</t>
  </si>
  <si>
    <t>PPS 8.4.2.3</t>
  </si>
  <si>
    <t>PPS 8.4.2.4</t>
  </si>
  <si>
    <t>PPS 8.4.2.5</t>
  </si>
  <si>
    <t>PPS 8.4.2.6</t>
  </si>
  <si>
    <t xml:space="preserve">Provide for gross remuneration of all labour authorised by the Engineer to be employed on dayworks     </t>
  </si>
  <si>
    <t xml:space="preserve">Provide for the cost of the Contractor's plant authorised by the Engineer to be employed on dayworks. Such costs to be paid at hire rates, as quoted in the Tender Forms    </t>
  </si>
  <si>
    <r>
      <t xml:space="preserve">Provide for the cost of materials at rates quoted approved by the Engineer, if no rate is supplied) for supplying on site materials authorised by the </t>
    </r>
    <r>
      <rPr>
        <sz val="10"/>
        <color rgb="FF000000"/>
        <rFont val="Arial"/>
        <family val="2"/>
      </rPr>
      <t>Engineer for use on dayworks</t>
    </r>
  </si>
  <si>
    <t>8.1.</t>
  </si>
  <si>
    <t>8.1.1</t>
  </si>
  <si>
    <t>8.1.2</t>
  </si>
  <si>
    <t>8.4.</t>
  </si>
  <si>
    <t>8.5.1</t>
  </si>
  <si>
    <t>8.6.</t>
  </si>
  <si>
    <t>8.6.1</t>
  </si>
  <si>
    <t>8.6.2</t>
  </si>
  <si>
    <t>8.6.3</t>
  </si>
  <si>
    <t>8.7.1</t>
  </si>
  <si>
    <t>8.9.1</t>
  </si>
  <si>
    <t>8.10.1</t>
  </si>
  <si>
    <t>8.11.1</t>
  </si>
  <si>
    <t>8.12.1</t>
  </si>
  <si>
    <t>PART 8: INSTRUMENTATION</t>
  </si>
  <si>
    <t>9.1.5</t>
  </si>
  <si>
    <t>9.1.6</t>
  </si>
  <si>
    <t>Provide for the Contractor's allowance over and above item 9.1.1 to cover all costs incurred in providing labour for dayworks</t>
  </si>
  <si>
    <t>Provide for the Contractor's allowance over and above item 9.1.3 to cover all costs incurred in providing plant for dayworks</t>
  </si>
  <si>
    <t>Provide for the Contractor's allowance over and above item 9.1.5 to cover all costs incurred in supplying material for dayworks</t>
  </si>
  <si>
    <t>PART 1: PRELIMINARY AND GENERAL</t>
  </si>
  <si>
    <t>PART 2: SITE CLEARING, EXCAVATION AND EARTHWORKS</t>
  </si>
  <si>
    <t>PART 9: DAYWORKS</t>
  </si>
  <si>
    <t>c) Carports</t>
  </si>
  <si>
    <t>d) Equipment</t>
  </si>
  <si>
    <t>e) Telephone, Fax, etc</t>
  </si>
  <si>
    <t>f) Survey Assistants and Materials</t>
  </si>
  <si>
    <t>3.10.2</t>
  </si>
  <si>
    <t>a) Casings for percussion drilling through soil</t>
  </si>
  <si>
    <t>b) EO for permanent casings</t>
  </si>
  <si>
    <t>Contract Skills Development Goal (CSDG) @ 0.25% of SUB TOTAL 3</t>
  </si>
  <si>
    <t>SUB TOTAL 4</t>
  </si>
  <si>
    <t>ADD 15% V.A.T. of SUB TOTAL 4</t>
  </si>
  <si>
    <t>1.3.9</t>
  </si>
  <si>
    <t>vi) In service and Graduate Training</t>
  </si>
  <si>
    <t>C12.5.1</t>
  </si>
  <si>
    <t>Establishment on site</t>
  </si>
  <si>
    <t>Establishment on site for right abutment shotcrete</t>
  </si>
  <si>
    <t>2.7.1</t>
  </si>
  <si>
    <t>C12.5.2</t>
  </si>
  <si>
    <t>Surface preparation for shotcrete</t>
  </si>
  <si>
    <t>2.7.2</t>
  </si>
  <si>
    <t>Perforated HDPE drain pipe wrapped in 110 mm BIDIM A4 sock, 12 m long</t>
  </si>
  <si>
    <t>2.7.7</t>
  </si>
  <si>
    <t>C12.5.8</t>
  </si>
  <si>
    <t>Geocomposite/geosynthetic drain as specified</t>
  </si>
  <si>
    <t>Band drains, Netlon DN3 strips 100 mm wide @1.75 m spacing</t>
  </si>
  <si>
    <t>C12.8.4</t>
  </si>
  <si>
    <t>Moving to and setting up equipment for installing each drain position</t>
  </si>
  <si>
    <t>110 mm dia drilled at 5 deg from horizontal, 12 m long</t>
  </si>
  <si>
    <t>2.7.8</t>
  </si>
  <si>
    <t>C12.8.6</t>
  </si>
  <si>
    <t>Drill holes from horizontal drains to required depth</t>
  </si>
  <si>
    <t>e) Spillway downstream steps Grade 35 MPa/19 mm</t>
  </si>
  <si>
    <t>c) Reinforced concrete for stilling basin apron including splitters 35 MPa/19 mm</t>
  </si>
  <si>
    <t>d) Reinforced concrete for stilling basin dividers
Class 35 MPa/19 mm</t>
  </si>
  <si>
    <t>6.8.7</t>
  </si>
  <si>
    <t>8.4.3(a)</t>
  </si>
  <si>
    <t>Extra Over Item 4.9.5, 6.8.2, 6.8.3 and 6.8.4 for the replacement of 10% of the cement content with silica fume</t>
  </si>
  <si>
    <t>2.7.9</t>
  </si>
  <si>
    <t>% of Sub-Total 1</t>
  </si>
  <si>
    <t>Management of the Designated Group (local labour resources, local suppliers and subcontractors, Refer to Contract Data)</t>
  </si>
  <si>
    <t>CONSTRUCTION OF NTSONYINI NGQONGWENI OFF-CHANNEL STORAGE DAM – CONTRACT 2</t>
  </si>
  <si>
    <t>PPS 10.11.3</t>
  </si>
  <si>
    <t>PPS 10.11.10</t>
  </si>
  <si>
    <t>Crack inducers in upstream face</t>
  </si>
  <si>
    <t>4.36.</t>
  </si>
  <si>
    <t>4.39.</t>
  </si>
  <si>
    <t>4.40.1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</si>
</sst>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0_)"/>
    <numFmt numFmtId="166" formatCode="##\ ###\ ##0.00"/>
    <numFmt numFmtId="167" formatCode="0.0%"/>
    <numFmt numFmtId="168" formatCode="_-[$R-1C09]* #,##0.00_-;\-[$R-1C09]* #,##0.00_-;_-[$R-1C09]* &quot;-&quot;??_-;_-@_-"/>
    <numFmt numFmtId="169" formatCode="#,##0.0"/>
    <numFmt numFmtId="170" formatCode="&quot;R&quot;#,##0.00"/>
  </numFmts>
  <fonts count="15" x14ac:knownFonts="1">
    <font>
      <sz val="12"/>
      <name val="Courier"/>
    </font>
    <font>
      <sz val="10"/>
      <name val="Arial"/>
      <family val="2"/>
    </font>
    <font>
      <sz val="12"/>
      <name val="Courier"/>
      <family val="3"/>
    </font>
    <font>
      <sz val="10"/>
      <name val="Cambria"/>
      <family val="1"/>
      <scheme val="major"/>
    </font>
    <font>
      <sz val="10"/>
      <color indexed="8"/>
      <name val="Cambria"/>
      <family val="1"/>
      <scheme val="major"/>
    </font>
    <font>
      <sz val="10"/>
      <name val="Times New Roman"/>
      <family val="1"/>
    </font>
    <font>
      <sz val="11"/>
      <color indexed="8"/>
      <name val="Calibri"/>
      <family val="2"/>
    </font>
    <font>
      <sz val="10"/>
      <color indexed="8"/>
      <name val="Arial"/>
      <family val="2"/>
    </font>
    <font>
      <b/>
      <sz val="10"/>
      <color indexed="8"/>
      <name val="Arial"/>
      <family val="2"/>
    </font>
    <font>
      <u/>
      <sz val="10"/>
      <color indexed="8"/>
      <name val="Arial"/>
      <family val="2"/>
    </font>
    <font>
      <b/>
      <sz val="10"/>
      <name val="Arial"/>
      <family val="2"/>
    </font>
    <font>
      <vertAlign val="superscript"/>
      <sz val="10"/>
      <name val="Arial"/>
      <family val="2"/>
    </font>
    <font>
      <sz val="10"/>
      <color rgb="FF000000"/>
      <name val="Arial"/>
      <family val="2"/>
    </font>
    <font>
      <b/>
      <sz val="10"/>
      <color indexed="8"/>
      <name val="Cambria"/>
      <family val="1"/>
      <scheme val="major"/>
    </font>
    <font>
      <b/>
      <sz val="10"/>
      <name val="Cambria"/>
      <family val="1"/>
      <scheme val="major"/>
    </font>
  </fonts>
  <fills count="4">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s>
  <borders count="19">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hair">
        <color indexed="64"/>
      </bottom>
      <diagonal/>
    </border>
    <border>
      <left/>
      <right/>
      <top style="hair">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dashed">
        <color auto="1"/>
      </bottom>
      <diagonal/>
    </border>
  </borders>
  <cellStyleXfs count="8">
    <xf numFmtId="0" fontId="0" fillId="0" borderId="0"/>
    <xf numFmtId="164" fontId="1" fillId="0" borderId="0" applyFont="0" applyFill="0" applyBorder="0" applyAlignment="0" applyProtection="0"/>
    <xf numFmtId="0" fontId="2" fillId="0" borderId="0"/>
    <xf numFmtId="0" fontId="2" fillId="0" borderId="0"/>
    <xf numFmtId="0" fontId="5" fillId="0" borderId="0"/>
    <xf numFmtId="0" fontId="2" fillId="0" borderId="0"/>
    <xf numFmtId="0" fontId="1" fillId="0" borderId="0"/>
    <xf numFmtId="0" fontId="6" fillId="0" borderId="0"/>
  </cellStyleXfs>
  <cellXfs count="364">
    <xf numFmtId="0" fontId="0" fillId="0" borderId="0" xfId="0"/>
    <xf numFmtId="0" fontId="1" fillId="0" borderId="16" xfId="0" applyFont="1" applyBorder="1" applyAlignment="1" applyProtection="1">
      <alignment horizontal="center" vertical="center" wrapText="1"/>
      <protection locked="0"/>
    </xf>
    <xf numFmtId="166" fontId="7" fillId="0" borderId="5" xfId="0" applyNumberFormat="1" applyFont="1" applyBorder="1" applyAlignment="1" applyProtection="1">
      <alignment horizontal="right" vertical="center" wrapText="1"/>
      <protection locked="0"/>
    </xf>
    <xf numFmtId="166" fontId="7" fillId="0" borderId="16" xfId="0" applyNumberFormat="1" applyFont="1" applyBorder="1" applyAlignment="1" applyProtection="1">
      <alignment horizontal="right" vertical="center" wrapText="1"/>
      <protection locked="0"/>
    </xf>
    <xf numFmtId="3" fontId="1" fillId="0" borderId="16" xfId="0" applyNumberFormat="1" applyFont="1" applyBorder="1" applyAlignment="1" applyProtection="1">
      <alignment horizontal="center" vertical="center" wrapText="1"/>
      <protection locked="0"/>
    </xf>
    <xf numFmtId="167" fontId="7" fillId="0" borderId="16" xfId="0" applyNumberFormat="1" applyFont="1" applyBorder="1" applyAlignment="1" applyProtection="1">
      <alignment horizontal="right" vertical="center" wrapText="1"/>
      <protection locked="0"/>
    </xf>
    <xf numFmtId="166" fontId="1" fillId="0" borderId="16" xfId="0" applyNumberFormat="1" applyFont="1" applyBorder="1" applyAlignment="1" applyProtection="1">
      <alignment horizontal="right" vertical="center" wrapText="1"/>
      <protection locked="0"/>
    </xf>
    <xf numFmtId="164" fontId="1" fillId="0" borderId="16" xfId="1" applyFont="1" applyFill="1" applyBorder="1" applyAlignment="1" applyProtection="1">
      <alignment horizontal="right" vertical="center" wrapText="1"/>
    </xf>
    <xf numFmtId="164" fontId="1" fillId="0" borderId="16" xfId="1" applyFont="1" applyFill="1" applyBorder="1" applyAlignment="1" applyProtection="1">
      <alignment horizontal="right" vertical="center" wrapText="1"/>
      <protection locked="0"/>
    </xf>
    <xf numFmtId="164" fontId="7" fillId="0" borderId="4" xfId="1" applyFont="1" applyFill="1" applyBorder="1" applyAlignment="1" applyProtection="1">
      <alignment horizontal="right" vertical="center" wrapText="1"/>
    </xf>
    <xf numFmtId="164" fontId="7" fillId="0" borderId="16" xfId="1" applyFont="1" applyFill="1" applyBorder="1" applyAlignment="1" applyProtection="1">
      <alignment horizontal="right" vertical="center" wrapText="1"/>
      <protection locked="0"/>
    </xf>
    <xf numFmtId="164" fontId="7" fillId="0" borderId="16" xfId="1" applyFont="1" applyFill="1" applyBorder="1" applyAlignment="1" applyProtection="1">
      <alignment horizontal="right" vertical="center" wrapText="1"/>
    </xf>
    <xf numFmtId="3" fontId="7" fillId="0" borderId="16" xfId="5" applyNumberFormat="1" applyFont="1" applyBorder="1" applyAlignment="1" applyProtection="1">
      <alignment horizontal="right" vertical="center" wrapText="1"/>
      <protection locked="0"/>
    </xf>
    <xf numFmtId="166" fontId="7" fillId="0" borderId="16" xfId="0" applyNumberFormat="1" applyFont="1" applyBorder="1" applyAlignment="1" applyProtection="1">
      <alignment horizontal="right" vertical="center"/>
      <protection locked="0"/>
    </xf>
    <xf numFmtId="0" fontId="1" fillId="0" borderId="12" xfId="0" applyFont="1" applyBorder="1" applyAlignment="1">
      <alignment horizontal="center" vertical="center" wrapText="1"/>
    </xf>
    <xf numFmtId="0" fontId="1" fillId="0" borderId="12" xfId="0" applyFont="1" applyBorder="1" applyAlignment="1">
      <alignment horizontal="left" vertical="center" wrapText="1"/>
    </xf>
    <xf numFmtId="166" fontId="1" fillId="0" borderId="12" xfId="0" applyNumberFormat="1" applyFont="1" applyBorder="1" applyAlignment="1">
      <alignment horizontal="right" vertical="center" wrapText="1"/>
    </xf>
    <xf numFmtId="0" fontId="1"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horizontal="center" vertical="center" wrapText="1"/>
    </xf>
    <xf numFmtId="0" fontId="1" fillId="0" borderId="0" xfId="0" applyFont="1" applyAlignment="1">
      <alignment horizontal="left" vertical="center" wrapText="1"/>
    </xf>
    <xf numFmtId="0" fontId="7" fillId="0" borderId="0" xfId="0" applyFont="1" applyAlignment="1">
      <alignment horizontal="center" vertical="center" wrapText="1"/>
    </xf>
    <xf numFmtId="0" fontId="1" fillId="0" borderId="0" xfId="0" applyFont="1" applyAlignment="1">
      <alignment horizontal="center" vertical="center" wrapText="1"/>
    </xf>
    <xf numFmtId="166" fontId="1" fillId="0" borderId="0" xfId="0" quotePrefix="1" applyNumberFormat="1" applyFont="1" applyAlignment="1">
      <alignment horizontal="right" vertical="center" wrapText="1"/>
    </xf>
    <xf numFmtId="166" fontId="1" fillId="0" borderId="0" xfId="0" applyNumberFormat="1" applyFont="1" applyAlignment="1">
      <alignment horizontal="right" vertical="center" wrapText="1"/>
    </xf>
    <xf numFmtId="165" fontId="7" fillId="0" borderId="0" xfId="0" applyNumberFormat="1"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right" vertical="center" wrapText="1"/>
    </xf>
    <xf numFmtId="166" fontId="8" fillId="0" borderId="2" xfId="0" applyNumberFormat="1" applyFont="1" applyBorder="1" applyAlignment="1">
      <alignment horizontal="right" vertical="center" wrapText="1"/>
    </xf>
    <xf numFmtId="4" fontId="7" fillId="0" borderId="0" xfId="0" applyNumberFormat="1" applyFont="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left" vertical="center" wrapText="1"/>
    </xf>
    <xf numFmtId="166" fontId="8" fillId="0" borderId="3" xfId="0" applyNumberFormat="1" applyFont="1" applyBorder="1" applyAlignment="1">
      <alignment horizontal="right" vertical="center" wrapText="1"/>
    </xf>
    <xf numFmtId="166" fontId="8" fillId="0" borderId="4" xfId="0" applyNumberFormat="1" applyFont="1" applyBorder="1" applyAlignment="1">
      <alignment horizontal="right" vertical="center" wrapText="1"/>
    </xf>
    <xf numFmtId="4" fontId="7" fillId="0" borderId="0" xfId="0" applyNumberFormat="1" applyFont="1" applyAlignment="1">
      <alignmen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left" vertical="center" wrapText="1"/>
    </xf>
    <xf numFmtId="166" fontId="7" fillId="0" borderId="6" xfId="0" applyNumberFormat="1" applyFont="1" applyBorder="1" applyAlignment="1">
      <alignment horizontal="right" vertical="center" wrapText="1"/>
    </xf>
    <xf numFmtId="166" fontId="7" fillId="0" borderId="7" xfId="0" applyNumberFormat="1" applyFont="1" applyBorder="1" applyAlignment="1">
      <alignment horizontal="right" vertical="center" wrapText="1"/>
    </xf>
    <xf numFmtId="0" fontId="1"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1" fillId="0" borderId="4" xfId="0" applyFont="1" applyBorder="1" applyAlignment="1">
      <alignment horizontal="center" vertical="center" wrapText="1"/>
    </xf>
    <xf numFmtId="166" fontId="7" fillId="0" borderId="3" xfId="0" applyNumberFormat="1" applyFont="1" applyBorder="1" applyAlignment="1">
      <alignment horizontal="right" vertical="center" wrapText="1"/>
    </xf>
    <xf numFmtId="166" fontId="7" fillId="0" borderId="4" xfId="0" applyNumberFormat="1" applyFont="1" applyBorder="1" applyAlignment="1">
      <alignment horizontal="right" vertical="center" wrapText="1"/>
    </xf>
    <xf numFmtId="0" fontId="1" fillId="0" borderId="5" xfId="0" applyFont="1" applyBorder="1" applyAlignment="1">
      <alignment horizontal="center" vertical="center" wrapText="1"/>
    </xf>
    <xf numFmtId="0" fontId="8" fillId="0" borderId="5" xfId="0" applyFont="1" applyBorder="1" applyAlignment="1">
      <alignment horizontal="left" vertical="center" wrapText="1"/>
    </xf>
    <xf numFmtId="0" fontId="1" fillId="0" borderId="16" xfId="0" applyFont="1" applyBorder="1" applyAlignment="1">
      <alignment horizontal="center" vertical="center" wrapText="1"/>
    </xf>
    <xf numFmtId="166" fontId="7" fillId="0" borderId="16" xfId="0" applyNumberFormat="1" applyFont="1" applyBorder="1" applyAlignment="1">
      <alignment horizontal="right" vertical="center" wrapText="1"/>
    </xf>
    <xf numFmtId="0" fontId="7" fillId="0" borderId="16" xfId="0" applyFont="1" applyBorder="1" applyAlignment="1">
      <alignment horizontal="center" vertical="center" wrapText="1"/>
    </xf>
    <xf numFmtId="0" fontId="7" fillId="0" borderId="16" xfId="0" applyFont="1" applyBorder="1" applyAlignment="1">
      <alignment horizontal="left" vertical="center" wrapText="1"/>
    </xf>
    <xf numFmtId="0" fontId="8" fillId="0" borderId="16" xfId="0" applyFont="1" applyBorder="1" applyAlignment="1">
      <alignment horizontal="left" vertical="center" wrapText="1"/>
    </xf>
    <xf numFmtId="0" fontId="9" fillId="0" borderId="3" xfId="0" applyFont="1" applyBorder="1" applyAlignment="1">
      <alignment horizontal="left" vertical="center" wrapText="1"/>
    </xf>
    <xf numFmtId="0" fontId="10" fillId="0" borderId="16" xfId="0" applyFont="1" applyBorder="1" applyAlignment="1">
      <alignment horizontal="left" vertical="center" wrapText="1"/>
    </xf>
    <xf numFmtId="0" fontId="1" fillId="0" borderId="16" xfId="0" applyFont="1" applyBorder="1" applyAlignment="1">
      <alignment horizontal="left" vertical="center" wrapText="1"/>
    </xf>
    <xf numFmtId="0" fontId="7" fillId="0" borderId="16" xfId="7" applyFont="1" applyBorder="1" applyAlignment="1">
      <alignment horizontal="left" vertical="center" wrapText="1"/>
    </xf>
    <xf numFmtId="166" fontId="8" fillId="0" borderId="16" xfId="0" applyNumberFormat="1" applyFont="1" applyBorder="1" applyAlignment="1">
      <alignment horizontal="right" vertical="center" wrapText="1"/>
    </xf>
    <xf numFmtId="0" fontId="7" fillId="0" borderId="0" xfId="0" applyFont="1" applyAlignment="1">
      <alignment horizontal="left" vertical="center" wrapText="1"/>
    </xf>
    <xf numFmtId="166" fontId="8" fillId="0" borderId="0" xfId="0" applyNumberFormat="1" applyFont="1" applyAlignment="1">
      <alignment horizontal="right" vertical="center" wrapText="1"/>
    </xf>
    <xf numFmtId="166" fontId="7" fillId="0" borderId="0" xfId="0" applyNumberFormat="1" applyFont="1" applyAlignment="1">
      <alignment horizontal="right" vertical="center" wrapText="1"/>
    </xf>
    <xf numFmtId="0" fontId="7" fillId="0" borderId="12" xfId="0" applyFont="1" applyBorder="1" applyAlignment="1">
      <alignment horizontal="center" vertical="center" wrapText="1"/>
    </xf>
    <xf numFmtId="0" fontId="7" fillId="0" borderId="12" xfId="0" applyFont="1" applyBorder="1" applyAlignment="1">
      <alignment horizontal="left" vertical="center" wrapText="1"/>
    </xf>
    <xf numFmtId="166" fontId="8" fillId="0" borderId="12" xfId="0" applyNumberFormat="1" applyFont="1" applyBorder="1" applyAlignment="1">
      <alignment horizontal="right" vertical="center" wrapText="1"/>
    </xf>
    <xf numFmtId="166" fontId="7" fillId="0" borderId="12" xfId="0" applyNumberFormat="1" applyFont="1" applyBorder="1" applyAlignment="1">
      <alignment horizontal="right" vertical="center" wrapText="1"/>
    </xf>
    <xf numFmtId="4" fontId="7" fillId="0" borderId="3" xfId="0" applyNumberFormat="1" applyFont="1" applyBorder="1" applyAlignment="1">
      <alignment horizontal="center" vertical="center" wrapText="1"/>
    </xf>
    <xf numFmtId="4" fontId="7" fillId="0" borderId="3" xfId="0" applyNumberFormat="1" applyFont="1" applyBorder="1" applyAlignment="1">
      <alignment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3" fontId="1" fillId="0" borderId="3" xfId="0" applyNumberFormat="1" applyFont="1" applyBorder="1" applyAlignment="1">
      <alignment horizontal="center" vertical="center" wrapText="1"/>
    </xf>
    <xf numFmtId="3" fontId="1" fillId="0" borderId="16" xfId="0" applyNumberFormat="1" applyFont="1" applyBorder="1" applyAlignment="1">
      <alignment horizontal="center" vertical="center" wrapText="1"/>
    </xf>
    <xf numFmtId="0" fontId="7" fillId="0" borderId="16" xfId="3" applyFont="1" applyBorder="1" applyAlignment="1">
      <alignment horizontal="center" vertical="center" wrapText="1"/>
    </xf>
    <xf numFmtId="0" fontId="10" fillId="0" borderId="0" xfId="0" applyFont="1" applyAlignment="1">
      <alignment vertical="center" wrapText="1"/>
    </xf>
    <xf numFmtId="0" fontId="7" fillId="0" borderId="3" xfId="3" applyFont="1" applyBorder="1" applyAlignment="1">
      <alignment horizontal="center" vertical="center" wrapText="1"/>
    </xf>
    <xf numFmtId="0" fontId="10" fillId="0" borderId="16" xfId="0" quotePrefix="1" applyFont="1" applyBorder="1" applyAlignment="1">
      <alignment horizontal="left" vertical="center" wrapText="1"/>
    </xf>
    <xf numFmtId="167" fontId="7" fillId="0" borderId="16" xfId="0" applyNumberFormat="1" applyFont="1" applyBorder="1" applyAlignment="1">
      <alignment horizontal="right" vertical="center" wrapText="1"/>
    </xf>
    <xf numFmtId="0" fontId="10" fillId="0" borderId="16" xfId="0" applyFont="1" applyBorder="1" applyAlignment="1">
      <alignment horizontal="center" vertical="center" wrapText="1"/>
    </xf>
    <xf numFmtId="0" fontId="7" fillId="0" borderId="0" xfId="2" applyFont="1" applyAlignment="1">
      <alignment horizontal="center" vertical="center" wrapText="1"/>
    </xf>
    <xf numFmtId="0" fontId="1" fillId="0" borderId="0" xfId="2" applyFont="1" applyAlignment="1">
      <alignment horizontal="left" vertical="center" wrapText="1"/>
    </xf>
    <xf numFmtId="166" fontId="7" fillId="0" borderId="0" xfId="0" applyNumberFormat="1" applyFont="1" applyAlignment="1">
      <alignment horizontal="center" vertical="center" wrapText="1"/>
    </xf>
    <xf numFmtId="0" fontId="7" fillId="0" borderId="12" xfId="2" applyFont="1" applyBorder="1" applyAlignment="1">
      <alignment horizontal="center" vertical="center" wrapText="1"/>
    </xf>
    <xf numFmtId="0" fontId="1" fillId="0" borderId="12" xfId="2" applyFont="1" applyBorder="1" applyAlignment="1">
      <alignment horizontal="left" vertical="center" wrapText="1"/>
    </xf>
    <xf numFmtId="166" fontId="7" fillId="0" borderId="12" xfId="0" applyNumberFormat="1" applyFont="1" applyBorder="1" applyAlignment="1">
      <alignment horizontal="center" vertical="center" wrapText="1"/>
    </xf>
    <xf numFmtId="0" fontId="10" fillId="2" borderId="0" xfId="0" applyFont="1" applyFill="1" applyAlignment="1">
      <alignment vertical="center" wrapText="1"/>
    </xf>
    <xf numFmtId="0" fontId="1" fillId="2" borderId="0" xfId="0" applyFont="1" applyFill="1" applyAlignment="1">
      <alignment horizontal="center" vertical="center" wrapText="1"/>
    </xf>
    <xf numFmtId="166" fontId="1" fillId="0" borderId="0" xfId="0" applyNumberFormat="1" applyFont="1" applyAlignment="1">
      <alignment vertical="center" wrapText="1"/>
    </xf>
    <xf numFmtId="166" fontId="7" fillId="0" borderId="0" xfId="0" applyNumberFormat="1" applyFont="1" applyAlignment="1">
      <alignment vertical="center" wrapText="1"/>
    </xf>
    <xf numFmtId="0" fontId="1" fillId="2" borderId="0" xfId="0" applyFont="1" applyFill="1" applyAlignment="1">
      <alignment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166" fontId="7" fillId="0" borderId="2" xfId="0" applyNumberFormat="1" applyFont="1" applyBorder="1" applyAlignment="1">
      <alignment horizontal="right" vertical="center" wrapText="1"/>
    </xf>
    <xf numFmtId="166" fontId="1" fillId="0" borderId="16" xfId="0" applyNumberFormat="1" applyFont="1" applyBorder="1" applyAlignment="1">
      <alignment horizontal="right" vertical="center" wrapText="1"/>
    </xf>
    <xf numFmtId="0" fontId="1" fillId="0" borderId="16" xfId="0" quotePrefix="1" applyFont="1" applyBorder="1" applyAlignment="1">
      <alignment horizontal="left" vertical="center" wrapText="1"/>
    </xf>
    <xf numFmtId="0" fontId="1" fillId="0" borderId="16" xfId="3" quotePrefix="1" applyFont="1" applyBorder="1" applyAlignment="1">
      <alignment horizontal="center" vertical="center" wrapText="1"/>
    </xf>
    <xf numFmtId="0" fontId="10" fillId="0" borderId="0" xfId="0" applyFont="1" applyAlignment="1">
      <alignment horizontal="left" vertical="center" wrapText="1"/>
    </xf>
    <xf numFmtId="166" fontId="1" fillId="0" borderId="4" xfId="0" applyNumberFormat="1" applyFont="1" applyBorder="1" applyAlignment="1">
      <alignment horizontal="right" vertical="center" wrapText="1"/>
    </xf>
    <xf numFmtId="0" fontId="7" fillId="0" borderId="1" xfId="0" applyFont="1" applyBorder="1" applyAlignment="1">
      <alignment horizontal="center" vertical="center" wrapText="1"/>
    </xf>
    <xf numFmtId="3" fontId="7" fillId="0" borderId="6" xfId="0" applyNumberFormat="1" applyFont="1" applyBorder="1" applyAlignment="1">
      <alignment horizontal="center" vertical="center" wrapText="1"/>
    </xf>
    <xf numFmtId="0" fontId="1" fillId="0" borderId="2" xfId="0" applyFont="1" applyBorder="1" applyAlignment="1">
      <alignment horizontal="center" vertical="center" wrapText="1"/>
    </xf>
    <xf numFmtId="3" fontId="7" fillId="0" borderId="3" xfId="0" applyNumberFormat="1"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3" applyFont="1" applyBorder="1" applyAlignment="1">
      <alignment horizontal="left" vertical="center" wrapText="1"/>
    </xf>
    <xf numFmtId="0" fontId="1" fillId="0" borderId="3" xfId="2" applyFont="1" applyBorder="1" applyAlignment="1">
      <alignment horizontal="left" vertical="center" wrapText="1"/>
    </xf>
    <xf numFmtId="0" fontId="1" fillId="0" borderId="16" xfId="3" applyFont="1" applyBorder="1" applyAlignment="1">
      <alignment horizontal="left" vertical="center" wrapText="1"/>
    </xf>
    <xf numFmtId="3" fontId="7" fillId="0" borderId="16" xfId="0" applyNumberFormat="1" applyFont="1" applyBorder="1" applyAlignment="1">
      <alignment horizontal="center" vertical="center" wrapText="1"/>
    </xf>
    <xf numFmtId="0" fontId="7" fillId="0" borderId="16" xfId="2" applyFont="1" applyBorder="1" applyAlignment="1">
      <alignment horizontal="center" vertical="center" wrapText="1"/>
    </xf>
    <xf numFmtId="169" fontId="7" fillId="0" borderId="16" xfId="0" applyNumberFormat="1" applyFont="1" applyBorder="1" applyAlignment="1">
      <alignment horizontal="center" vertical="center" wrapText="1"/>
    </xf>
    <xf numFmtId="0" fontId="1" fillId="0" borderId="4" xfId="3" applyFont="1" applyBorder="1" applyAlignment="1">
      <alignment horizontal="left" vertical="center" wrapText="1"/>
    </xf>
    <xf numFmtId="0" fontId="7" fillId="0" borderId="16" xfId="3" applyFont="1" applyBorder="1" applyAlignment="1">
      <alignment horizontal="left" vertical="center" wrapText="1"/>
    </xf>
    <xf numFmtId="0" fontId="8" fillId="0" borderId="3" xfId="3" applyFont="1" applyBorder="1" applyAlignment="1">
      <alignment horizontal="left" vertical="center" wrapText="1"/>
    </xf>
    <xf numFmtId="0" fontId="8" fillId="0" borderId="16" xfId="0" applyFont="1" applyBorder="1" applyAlignment="1">
      <alignment horizontal="center" vertical="center" wrapText="1"/>
    </xf>
    <xf numFmtId="0" fontId="1" fillId="0" borderId="16" xfId="3" quotePrefix="1" applyFont="1" applyBorder="1" applyAlignment="1">
      <alignment horizontal="left" vertical="center" wrapText="1"/>
    </xf>
    <xf numFmtId="0" fontId="1" fillId="0" borderId="16" xfId="2" applyFont="1" applyBorder="1" applyAlignment="1">
      <alignment horizontal="center" vertical="center" wrapText="1"/>
    </xf>
    <xf numFmtId="0" fontId="1" fillId="0" borderId="16" xfId="0" quotePrefix="1" applyFont="1" applyBorder="1" applyAlignment="1">
      <alignment horizontal="center" vertical="center" wrapText="1"/>
    </xf>
    <xf numFmtId="0" fontId="1" fillId="0" borderId="3" xfId="2" applyFont="1" applyBorder="1" applyAlignment="1">
      <alignment horizontal="center" vertical="center" wrapText="1"/>
    </xf>
    <xf numFmtId="0" fontId="1" fillId="0" borderId="3" xfId="3" applyFont="1" applyBorder="1" applyAlignment="1">
      <alignment horizontal="center" vertical="center" wrapText="1"/>
    </xf>
    <xf numFmtId="0" fontId="10" fillId="0" borderId="4" xfId="0" quotePrefix="1" applyFont="1" applyBorder="1" applyAlignment="1">
      <alignment horizontal="left" vertical="center" wrapText="1"/>
    </xf>
    <xf numFmtId="0" fontId="1" fillId="0" borderId="3" xfId="3" quotePrefix="1" applyFont="1" applyBorder="1" applyAlignment="1">
      <alignment horizontal="center" vertical="center" wrapText="1"/>
    </xf>
    <xf numFmtId="3" fontId="1" fillId="0" borderId="4" xfId="0" applyNumberFormat="1" applyFont="1" applyBorder="1" applyAlignment="1">
      <alignment horizontal="center" vertical="center" wrapText="1"/>
    </xf>
    <xf numFmtId="0" fontId="1" fillId="0" borderId="16" xfId="3" applyFont="1" applyBorder="1" applyAlignment="1">
      <alignment horizontal="center" vertical="center" wrapText="1"/>
    </xf>
    <xf numFmtId="0" fontId="1" fillId="0" borderId="4" xfId="3" applyFont="1" applyBorder="1" applyAlignment="1">
      <alignment horizontal="center" vertical="center" wrapText="1"/>
    </xf>
    <xf numFmtId="0" fontId="1" fillId="0" borderId="0" xfId="0" quotePrefix="1" applyFont="1" applyAlignment="1">
      <alignment horizontal="left" vertical="center" wrapText="1"/>
    </xf>
    <xf numFmtId="3" fontId="7" fillId="0" borderId="12" xfId="0" applyNumberFormat="1" applyFont="1" applyBorder="1" applyAlignment="1">
      <alignment horizontal="center" vertical="center" wrapText="1"/>
    </xf>
    <xf numFmtId="3" fontId="1" fillId="0" borderId="0" xfId="0" applyNumberFormat="1" applyFont="1" applyAlignment="1">
      <alignment horizontal="center" vertical="center" wrapText="1"/>
    </xf>
    <xf numFmtId="0" fontId="8" fillId="0" borderId="16" xfId="0" applyFont="1" applyBorder="1" applyAlignment="1">
      <alignment horizontal="right" vertical="center"/>
    </xf>
    <xf numFmtId="0" fontId="1" fillId="0" borderId="4" xfId="3" quotePrefix="1" applyFont="1" applyBorder="1" applyAlignment="1">
      <alignment horizontal="center" vertical="center" wrapText="1"/>
    </xf>
    <xf numFmtId="3" fontId="7" fillId="0" borderId="0" xfId="0" applyNumberFormat="1" applyFont="1" applyAlignment="1">
      <alignment horizontal="center" vertical="center" wrapText="1"/>
    </xf>
    <xf numFmtId="3" fontId="1" fillId="0" borderId="16" xfId="3" applyNumberFormat="1" applyFont="1" applyBorder="1" applyAlignment="1">
      <alignment horizontal="center" vertical="center" wrapText="1"/>
    </xf>
    <xf numFmtId="0" fontId="1" fillId="0" borderId="3" xfId="3" applyFont="1" applyBorder="1" applyAlignment="1">
      <alignment horizontal="left" vertical="center" wrapText="1"/>
    </xf>
    <xf numFmtId="3" fontId="1" fillId="0" borderId="3" xfId="3" applyNumberFormat="1" applyFont="1" applyBorder="1" applyAlignment="1">
      <alignment horizontal="center" vertical="center" wrapText="1"/>
    </xf>
    <xf numFmtId="3" fontId="1" fillId="0" borderId="0" xfId="3" applyNumberFormat="1" applyFont="1" applyAlignment="1">
      <alignment horizontal="center" vertical="center" wrapText="1"/>
    </xf>
    <xf numFmtId="0" fontId="10" fillId="0" borderId="0" xfId="0" quotePrefix="1" applyFont="1" applyAlignment="1">
      <alignment horizontal="left" vertical="center" wrapText="1"/>
    </xf>
    <xf numFmtId="0" fontId="10" fillId="0" borderId="3" xfId="3" applyFont="1" applyBorder="1" applyAlignment="1">
      <alignment horizontal="left" vertical="center" wrapText="1"/>
    </xf>
    <xf numFmtId="3" fontId="7" fillId="0" borderId="3" xfId="3" applyNumberFormat="1" applyFont="1" applyBorder="1" applyAlignment="1">
      <alignment horizontal="center" vertical="center" wrapText="1"/>
    </xf>
    <xf numFmtId="3" fontId="7" fillId="0" borderId="16" xfId="3" applyNumberFormat="1" applyFont="1" applyBorder="1" applyAlignment="1">
      <alignment horizontal="center" vertical="center" wrapText="1"/>
    </xf>
    <xf numFmtId="0" fontId="10" fillId="0" borderId="0" xfId="0" quotePrefix="1" applyFont="1" applyAlignment="1">
      <alignment horizontal="left" vertical="center"/>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10" fillId="0" borderId="0" xfId="0" quotePrefix="1" applyFont="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66" fontId="10" fillId="0" borderId="1" xfId="0" applyNumberFormat="1" applyFont="1" applyBorder="1" applyAlignment="1">
      <alignment horizontal="right" vertical="center" wrapText="1"/>
    </xf>
    <xf numFmtId="166" fontId="10" fillId="0" borderId="2" xfId="0" applyNumberFormat="1" applyFont="1" applyBorder="1" applyAlignment="1">
      <alignment horizontal="right" vertical="center" wrapText="1"/>
    </xf>
    <xf numFmtId="4" fontId="1" fillId="0" borderId="0" xfId="0" applyNumberFormat="1" applyFont="1" applyAlignment="1">
      <alignment horizontal="center" vertical="center" wrapText="1"/>
    </xf>
    <xf numFmtId="166" fontId="10" fillId="0" borderId="3" xfId="0" applyNumberFormat="1" applyFont="1" applyBorder="1" applyAlignment="1">
      <alignment horizontal="right" vertical="center" wrapText="1"/>
    </xf>
    <xf numFmtId="166" fontId="10" fillId="0" borderId="4" xfId="0" applyNumberFormat="1" applyFont="1" applyBorder="1" applyAlignment="1">
      <alignment horizontal="right" vertical="center" wrapText="1"/>
    </xf>
    <xf numFmtId="4" fontId="1" fillId="0" borderId="0" xfId="0" applyNumberFormat="1" applyFont="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66" fontId="1" fillId="0" borderId="6" xfId="0" applyNumberFormat="1" applyFont="1" applyBorder="1" applyAlignment="1">
      <alignment horizontal="right" vertical="center" wrapText="1"/>
    </xf>
    <xf numFmtId="166" fontId="1" fillId="0" borderId="7" xfId="0" applyNumberFormat="1" applyFont="1" applyBorder="1" applyAlignment="1">
      <alignment horizontal="right" vertical="center" wrapText="1"/>
    </xf>
    <xf numFmtId="166" fontId="1" fillId="0" borderId="3" xfId="0" applyNumberFormat="1" applyFont="1" applyBorder="1" applyAlignment="1">
      <alignment horizontal="right" vertical="center" wrapText="1"/>
    </xf>
    <xf numFmtId="0" fontId="10" fillId="0" borderId="8" xfId="0" applyFont="1" applyBorder="1" applyAlignment="1">
      <alignment horizontal="center" vertical="center" wrapText="1"/>
    </xf>
    <xf numFmtId="0" fontId="10"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horizontal="right" vertical="center" wrapText="1"/>
    </xf>
    <xf numFmtId="0" fontId="1" fillId="0" borderId="8" xfId="0" applyFont="1" applyBorder="1" applyAlignment="1">
      <alignment horizontal="left"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166" fontId="10" fillId="0" borderId="0" xfId="0" applyNumberFormat="1" applyFont="1" applyAlignment="1">
      <alignment horizontal="right" vertical="center" wrapText="1"/>
    </xf>
    <xf numFmtId="3" fontId="1" fillId="0" borderId="12" xfId="0" applyNumberFormat="1" applyFont="1" applyBorder="1" applyAlignment="1">
      <alignment horizontal="center" vertical="center" wrapText="1"/>
    </xf>
    <xf numFmtId="166" fontId="10" fillId="0" borderId="12" xfId="0" applyNumberFormat="1" applyFont="1" applyBorder="1" applyAlignment="1">
      <alignment horizontal="right" vertical="center" wrapText="1"/>
    </xf>
    <xf numFmtId="0" fontId="10" fillId="0" borderId="0" xfId="0" applyFont="1" applyAlignment="1">
      <alignment horizontal="left" vertical="center"/>
    </xf>
    <xf numFmtId="0" fontId="10" fillId="0" borderId="0" xfId="0" applyFont="1" applyAlignment="1">
      <alignment horizontal="center" vertical="center"/>
    </xf>
    <xf numFmtId="4" fontId="1" fillId="0" borderId="3" xfId="0" applyNumberFormat="1" applyFont="1" applyBorder="1" applyAlignment="1">
      <alignment horizontal="center" vertical="center" wrapText="1"/>
    </xf>
    <xf numFmtId="4" fontId="1" fillId="0" borderId="3" xfId="0" applyNumberFormat="1" applyFont="1" applyBorder="1" applyAlignment="1">
      <alignment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8" xfId="0" applyFont="1" applyBorder="1" applyAlignment="1">
      <alignment horizontal="left" vertical="center"/>
    </xf>
    <xf numFmtId="0" fontId="8" fillId="0" borderId="8" xfId="0" applyFont="1" applyBorder="1" applyAlignment="1">
      <alignment horizontal="right" vertical="center"/>
    </xf>
    <xf numFmtId="166" fontId="8" fillId="0" borderId="8" xfId="0" applyNumberFormat="1" applyFont="1" applyBorder="1" applyAlignment="1">
      <alignment horizontal="right" vertical="center" wrapText="1"/>
    </xf>
    <xf numFmtId="0" fontId="1" fillId="0" borderId="4" xfId="0" applyFont="1" applyBorder="1" applyAlignment="1">
      <alignment horizontal="right" vertical="center" wrapText="1"/>
    </xf>
    <xf numFmtId="0" fontId="10" fillId="0" borderId="8" xfId="0" applyFont="1" applyBorder="1" applyAlignment="1">
      <alignment horizontal="right" vertical="center" wrapText="1"/>
    </xf>
    <xf numFmtId="4" fontId="10" fillId="0" borderId="0" xfId="0" applyNumberFormat="1" applyFont="1" applyAlignment="1">
      <alignment vertical="center" wrapText="1"/>
    </xf>
    <xf numFmtId="0" fontId="8" fillId="0" borderId="4" xfId="0" applyFont="1" applyBorder="1" applyAlignment="1">
      <alignment horizontal="right" vertical="center"/>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Border="1" applyAlignment="1">
      <alignment horizontal="left" vertical="center" wrapText="1"/>
    </xf>
    <xf numFmtId="0" fontId="1" fillId="0" borderId="14" xfId="0" applyFont="1" applyBorder="1" applyAlignment="1">
      <alignment horizontal="right" vertical="center" wrapText="1"/>
    </xf>
    <xf numFmtId="0" fontId="10" fillId="0" borderId="16" xfId="0" applyFont="1" applyBorder="1" applyAlignment="1">
      <alignment horizontal="right" vertical="center" wrapText="1"/>
    </xf>
    <xf numFmtId="0" fontId="1" fillId="0" borderId="13" xfId="0" applyFont="1" applyBorder="1" applyAlignment="1">
      <alignment horizontal="center" vertical="center" wrapText="1"/>
    </xf>
    <xf numFmtId="0" fontId="1" fillId="0" borderId="13" xfId="0" applyFont="1" applyBorder="1" applyAlignment="1">
      <alignment horizontal="left" vertical="center" wrapText="1"/>
    </xf>
    <xf numFmtId="0" fontId="1" fillId="0" borderId="13" xfId="0" applyFont="1" applyBorder="1" applyAlignment="1">
      <alignment horizontal="right" vertical="center" wrapText="1"/>
    </xf>
    <xf numFmtId="0" fontId="1" fillId="0" borderId="7" xfId="0" applyFont="1" applyBorder="1" applyAlignment="1" applyProtection="1">
      <alignment horizontal="right" vertical="center" wrapText="1"/>
      <protection locked="0"/>
    </xf>
    <xf numFmtId="0" fontId="1" fillId="0" borderId="16" xfId="0" applyFont="1" applyBorder="1" applyAlignment="1" applyProtection="1">
      <alignment horizontal="right" vertical="center" wrapText="1"/>
      <protection locked="0"/>
    </xf>
    <xf numFmtId="164" fontId="1" fillId="0" borderId="12" xfId="1" applyFont="1" applyFill="1" applyBorder="1" applyAlignment="1" applyProtection="1">
      <alignment horizontal="right" vertical="center" wrapText="1"/>
    </xf>
    <xf numFmtId="0" fontId="8" fillId="0" borderId="0" xfId="0" applyFont="1" applyAlignment="1">
      <alignment horizontal="center" vertical="center"/>
    </xf>
    <xf numFmtId="164" fontId="7" fillId="0" borderId="6" xfId="1" applyFont="1" applyFill="1" applyBorder="1" applyAlignment="1" applyProtection="1">
      <alignment horizontal="right" vertical="center" wrapText="1"/>
    </xf>
    <xf numFmtId="164" fontId="7" fillId="0" borderId="3" xfId="1" applyFont="1" applyFill="1" applyBorder="1" applyAlignment="1" applyProtection="1">
      <alignment horizontal="right" vertical="center" wrapText="1"/>
    </xf>
    <xf numFmtId="0" fontId="8" fillId="0" borderId="16" xfId="3" quotePrefix="1" applyFont="1" applyBorder="1" applyAlignment="1">
      <alignment horizontal="left" vertical="center" wrapText="1"/>
    </xf>
    <xf numFmtId="0" fontId="8" fillId="0" borderId="16" xfId="3" applyFont="1" applyBorder="1" applyAlignment="1">
      <alignment horizontal="left" vertical="center" wrapText="1"/>
    </xf>
    <xf numFmtId="3" fontId="1" fillId="0" borderId="16" xfId="5"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3" xfId="3" quotePrefix="1" applyFont="1" applyBorder="1" applyAlignment="1">
      <alignment horizontal="left" vertical="center" wrapText="1"/>
    </xf>
    <xf numFmtId="164" fontId="1" fillId="0" borderId="0" xfId="1" applyFont="1" applyFill="1" applyAlignment="1" applyProtection="1">
      <alignment horizontal="right" vertical="center" wrapText="1"/>
    </xf>
    <xf numFmtId="165" fontId="1" fillId="0" borderId="0" xfId="0" applyNumberFormat="1" applyFont="1" applyAlignment="1">
      <alignment horizontal="left" vertical="center" wrapText="1"/>
    </xf>
    <xf numFmtId="4" fontId="1" fillId="0" borderId="0" xfId="0" applyNumberFormat="1" applyFont="1" applyAlignment="1">
      <alignment horizontal="left" vertical="center" wrapText="1"/>
    </xf>
    <xf numFmtId="0" fontId="8" fillId="0" borderId="17" xfId="0" applyFont="1" applyBorder="1" applyAlignment="1">
      <alignment horizontal="center" vertical="center" wrapText="1"/>
    </xf>
    <xf numFmtId="0" fontId="8" fillId="0" borderId="17" xfId="0" applyFont="1" applyBorder="1" applyAlignment="1">
      <alignment horizontal="left" vertical="center" wrapText="1"/>
    </xf>
    <xf numFmtId="166" fontId="8" fillId="0" borderId="17" xfId="0" applyNumberFormat="1" applyFont="1" applyBorder="1" applyAlignment="1">
      <alignment horizontal="right" vertical="center" wrapText="1"/>
    </xf>
    <xf numFmtId="166" fontId="8" fillId="0" borderId="11" xfId="0" applyNumberFormat="1" applyFont="1" applyBorder="1" applyAlignment="1">
      <alignment horizontal="right" vertical="center" wrapText="1"/>
    </xf>
    <xf numFmtId="0" fontId="8" fillId="0" borderId="3" xfId="3" applyFont="1" applyBorder="1" applyAlignment="1">
      <alignment horizontal="center" vertical="center" wrapText="1"/>
    </xf>
    <xf numFmtId="0" fontId="7" fillId="0" borderId="3" xfId="3" applyFont="1" applyBorder="1" applyAlignment="1">
      <alignment horizontal="left" vertical="center" wrapText="1"/>
    </xf>
    <xf numFmtId="166" fontId="7" fillId="0" borderId="11" xfId="0" applyNumberFormat="1" applyFont="1" applyBorder="1" applyAlignment="1">
      <alignment horizontal="right" vertical="center" wrapText="1"/>
    </xf>
    <xf numFmtId="0" fontId="7" fillId="0" borderId="16" xfId="3" quotePrefix="1" applyFont="1" applyBorder="1" applyAlignment="1">
      <alignment horizontal="left" vertical="center" wrapText="1"/>
    </xf>
    <xf numFmtId="0" fontId="1" fillId="0" borderId="4" xfId="0" quotePrefix="1" applyFont="1" applyBorder="1" applyAlignment="1">
      <alignment horizontal="left" vertical="center" wrapText="1"/>
    </xf>
    <xf numFmtId="4" fontId="7" fillId="0" borderId="0" xfId="0" applyNumberFormat="1" applyFont="1" applyAlignment="1">
      <alignment horizontal="left" vertical="center" wrapText="1"/>
    </xf>
    <xf numFmtId="165" fontId="7" fillId="0" borderId="0" xfId="0" applyNumberFormat="1" applyFont="1" applyAlignment="1">
      <alignment horizontal="left" vertical="center" wrapText="1"/>
    </xf>
    <xf numFmtId="4" fontId="7" fillId="0" borderId="3" xfId="0" applyNumberFormat="1" applyFont="1" applyBorder="1" applyAlignment="1">
      <alignment horizontal="left" vertical="center" wrapText="1"/>
    </xf>
    <xf numFmtId="0" fontId="8" fillId="0" borderId="3" xfId="0" applyFont="1" applyBorder="1" applyAlignment="1">
      <alignment horizontal="right" vertical="center"/>
    </xf>
    <xf numFmtId="169" fontId="1" fillId="0" borderId="16" xfId="3" applyNumberFormat="1" applyFont="1" applyBorder="1" applyAlignment="1">
      <alignment horizontal="center" vertical="center" wrapText="1"/>
    </xf>
    <xf numFmtId="0" fontId="8" fillId="0" borderId="3" xfId="3" quotePrefix="1" applyFont="1" applyBorder="1" applyAlignment="1">
      <alignment horizontal="left" vertical="center" wrapText="1"/>
    </xf>
    <xf numFmtId="0" fontId="8" fillId="0" borderId="16" xfId="3" applyFont="1" applyBorder="1" applyAlignment="1">
      <alignment horizontal="center" vertical="center" wrapText="1"/>
    </xf>
    <xf numFmtId="0" fontId="1" fillId="3" borderId="0" xfId="0" applyFont="1" applyFill="1" applyAlignment="1">
      <alignment horizontal="left" vertical="center" wrapText="1"/>
    </xf>
    <xf numFmtId="0" fontId="10" fillId="0" borderId="3" xfId="3" quotePrefix="1" applyFont="1" applyBorder="1" applyAlignment="1">
      <alignment horizontal="left" vertical="center" wrapText="1"/>
    </xf>
    <xf numFmtId="0" fontId="1" fillId="0" borderId="3" xfId="3" quotePrefix="1" applyFont="1" applyBorder="1" applyAlignment="1">
      <alignment horizontal="left" vertical="center" wrapText="1"/>
    </xf>
    <xf numFmtId="0" fontId="10" fillId="0" borderId="16" xfId="3" quotePrefix="1" applyFont="1" applyBorder="1" applyAlignment="1">
      <alignment horizontal="left" vertical="center" wrapText="1"/>
    </xf>
    <xf numFmtId="0" fontId="7" fillId="0" borderId="4" xfId="3" applyFont="1" applyBorder="1" applyAlignment="1">
      <alignment horizontal="center" vertical="center" wrapText="1"/>
    </xf>
    <xf numFmtId="0" fontId="10" fillId="0" borderId="0" xfId="3" quotePrefix="1" applyFont="1" applyAlignment="1">
      <alignment horizontal="left" vertical="center" wrapText="1"/>
    </xf>
    <xf numFmtId="164" fontId="8" fillId="0" borderId="0" xfId="1" applyFont="1" applyFill="1" applyBorder="1" applyAlignment="1" applyProtection="1">
      <alignment horizontal="right" vertical="center" wrapText="1"/>
    </xf>
    <xf numFmtId="0" fontId="8" fillId="0" borderId="0" xfId="0" quotePrefix="1" applyFont="1" applyAlignment="1">
      <alignment horizontal="left" vertical="center"/>
    </xf>
    <xf numFmtId="0" fontId="8" fillId="0" borderId="0" xfId="0" quotePrefix="1" applyFont="1" applyAlignment="1">
      <alignment horizontal="center" vertical="center" wrapText="1"/>
    </xf>
    <xf numFmtId="3" fontId="7" fillId="0" borderId="2" xfId="0" applyNumberFormat="1" applyFont="1" applyBorder="1" applyAlignment="1">
      <alignment horizontal="center" vertical="center" wrapText="1"/>
    </xf>
    <xf numFmtId="164" fontId="7" fillId="0" borderId="2" xfId="1" applyFont="1" applyFill="1" applyBorder="1" applyAlignment="1" applyProtection="1">
      <alignment horizontal="right" vertical="center" wrapText="1"/>
    </xf>
    <xf numFmtId="3" fontId="7" fillId="0" borderId="4" xfId="0" applyNumberFormat="1" applyFont="1" applyBorder="1" applyAlignment="1">
      <alignment horizontal="center" vertical="center" wrapText="1"/>
    </xf>
    <xf numFmtId="3" fontId="7" fillId="0" borderId="4" xfId="2" applyNumberFormat="1" applyFont="1" applyBorder="1" applyAlignment="1">
      <alignment horizontal="center" vertical="center" wrapText="1"/>
    </xf>
    <xf numFmtId="3" fontId="7" fillId="0" borderId="16" xfId="2" applyNumberFormat="1" applyFont="1" applyBorder="1" applyAlignment="1">
      <alignment horizontal="center" vertical="center" wrapText="1"/>
    </xf>
    <xf numFmtId="169" fontId="7" fillId="0" borderId="16" xfId="2"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7" fillId="0" borderId="4" xfId="0" quotePrefix="1" applyFont="1" applyBorder="1" applyAlignment="1">
      <alignment horizontal="left" vertical="center" wrapText="1"/>
    </xf>
    <xf numFmtId="0" fontId="7" fillId="0" borderId="16" xfId="5" applyFont="1" applyBorder="1" applyAlignment="1">
      <alignment horizontal="left" vertical="center" wrapText="1"/>
    </xf>
    <xf numFmtId="0" fontId="7" fillId="0" borderId="16" xfId="5" applyFont="1" applyBorder="1" applyAlignment="1">
      <alignment horizontal="center" vertical="center" wrapText="1"/>
    </xf>
    <xf numFmtId="0" fontId="1" fillId="0" borderId="2" xfId="0" applyFont="1" applyBorder="1" applyAlignment="1">
      <alignment horizontal="left" vertical="center" wrapText="1"/>
    </xf>
    <xf numFmtId="3" fontId="1" fillId="0" borderId="2" xfId="0" applyNumberFormat="1" applyFont="1" applyBorder="1" applyAlignment="1">
      <alignment horizontal="center" vertical="center" wrapText="1"/>
    </xf>
    <xf numFmtId="164" fontId="1" fillId="0" borderId="2" xfId="1" applyFont="1" applyFill="1" applyBorder="1" applyAlignment="1" applyProtection="1">
      <alignment horizontal="right" vertical="center" wrapText="1"/>
    </xf>
    <xf numFmtId="0" fontId="8" fillId="0" borderId="4" xfId="0" quotePrefix="1" applyFont="1" applyBorder="1" applyAlignment="1">
      <alignment horizontal="left" vertical="center" wrapText="1"/>
    </xf>
    <xf numFmtId="0" fontId="8" fillId="0" borderId="8" xfId="0" applyFont="1" applyBorder="1" applyAlignment="1">
      <alignment horizontal="left" vertical="center" wrapText="1"/>
    </xf>
    <xf numFmtId="0" fontId="10" fillId="0" borderId="0" xfId="6" applyFont="1" applyAlignment="1">
      <alignment horizontal="left" vertical="center" wrapText="1"/>
    </xf>
    <xf numFmtId="0" fontId="1" fillId="0" borderId="16" xfId="6" applyBorder="1" applyAlignment="1">
      <alignment horizontal="left" vertical="center" wrapText="1"/>
    </xf>
    <xf numFmtId="0" fontId="1" fillId="0" borderId="0" xfId="6" applyAlignment="1">
      <alignment horizontal="left" vertical="center" wrapText="1"/>
    </xf>
    <xf numFmtId="164" fontId="1" fillId="0" borderId="4" xfId="1" applyFont="1" applyFill="1" applyBorder="1" applyAlignment="1" applyProtection="1">
      <alignment horizontal="right" vertical="center" wrapText="1"/>
    </xf>
    <xf numFmtId="0" fontId="1" fillId="0" borderId="0" xfId="0" applyFont="1" applyAlignment="1">
      <alignment horizontal="right" vertical="center" wrapText="1"/>
    </xf>
    <xf numFmtId="0" fontId="7" fillId="0" borderId="16" xfId="0" quotePrefix="1" applyFont="1" applyBorder="1" applyAlignment="1">
      <alignment horizontal="left" vertical="center" wrapText="1"/>
    </xf>
    <xf numFmtId="0" fontId="1" fillId="0" borderId="3" xfId="0" quotePrefix="1" applyFont="1" applyBorder="1" applyAlignment="1">
      <alignment horizontal="left" vertical="center" wrapText="1"/>
    </xf>
    <xf numFmtId="0" fontId="1" fillId="0" borderId="4" xfId="0" applyFont="1" applyBorder="1" applyAlignment="1">
      <alignment vertical="center" wrapText="1"/>
    </xf>
    <xf numFmtId="2" fontId="7" fillId="0" borderId="4" xfId="0" applyNumberFormat="1" applyFont="1" applyBorder="1" applyAlignment="1">
      <alignment horizontal="right" vertical="center" wrapText="1"/>
    </xf>
    <xf numFmtId="2" fontId="7" fillId="0" borderId="3" xfId="0" applyNumberFormat="1" applyFont="1" applyBorder="1" applyAlignment="1">
      <alignment horizontal="right" vertical="center" wrapText="1"/>
    </xf>
    <xf numFmtId="2" fontId="7" fillId="0" borderId="16" xfId="0" applyNumberFormat="1" applyFont="1" applyBorder="1" applyAlignment="1" applyProtection="1">
      <alignment horizontal="right" vertical="center" wrapText="1"/>
      <protection locked="0"/>
    </xf>
    <xf numFmtId="1" fontId="1" fillId="0" borderId="3"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1" fontId="1" fillId="0" borderId="16" xfId="0" applyNumberFormat="1" applyFont="1" applyBorder="1" applyAlignment="1">
      <alignment horizontal="center" vertical="center" wrapText="1"/>
    </xf>
    <xf numFmtId="1" fontId="1" fillId="0" borderId="3" xfId="3" applyNumberFormat="1" applyFont="1" applyBorder="1" applyAlignment="1">
      <alignment horizontal="center" vertical="center" wrapText="1"/>
    </xf>
    <xf numFmtId="0" fontId="7" fillId="0" borderId="4" xfId="2"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Border="1" applyAlignment="1">
      <alignment horizontal="left" vertical="center"/>
    </xf>
    <xf numFmtId="166" fontId="1" fillId="0" borderId="12" xfId="0" applyNumberFormat="1" applyFont="1" applyBorder="1" applyAlignment="1">
      <alignment horizontal="right" vertical="center"/>
    </xf>
    <xf numFmtId="0" fontId="1" fillId="0" borderId="0" xfId="0" applyFont="1" applyAlignment="1">
      <alignment vertical="center"/>
    </xf>
    <xf numFmtId="0" fontId="1" fillId="0" borderId="0" xfId="0" applyFont="1" applyAlignment="1">
      <alignment horizontal="left" vertical="center"/>
    </xf>
    <xf numFmtId="0" fontId="7" fillId="0" borderId="0" xfId="0" applyFont="1" applyAlignment="1">
      <alignment horizontal="center" vertical="center"/>
    </xf>
    <xf numFmtId="0" fontId="1" fillId="0" borderId="0" xfId="0" applyFont="1" applyAlignment="1">
      <alignment horizontal="center" vertical="center"/>
    </xf>
    <xf numFmtId="166" fontId="1" fillId="0" borderId="0" xfId="0" quotePrefix="1" applyNumberFormat="1" applyFont="1" applyAlignment="1">
      <alignment horizontal="right" vertical="center"/>
    </xf>
    <xf numFmtId="166" fontId="1" fillId="0" borderId="0" xfId="0" applyNumberFormat="1" applyFont="1" applyAlignment="1">
      <alignment horizontal="right" vertical="center"/>
    </xf>
    <xf numFmtId="165" fontId="7" fillId="0" borderId="0" xfId="0" applyNumberFormat="1" applyFont="1" applyAlignment="1">
      <alignment horizontal="center" vertical="center"/>
    </xf>
    <xf numFmtId="4" fontId="7" fillId="0" borderId="0" xfId="0" applyNumberFormat="1" applyFont="1" applyAlignment="1">
      <alignment horizontal="center" vertical="center"/>
    </xf>
    <xf numFmtId="4" fontId="7" fillId="0" borderId="0" xfId="0" applyNumberFormat="1" applyFont="1" applyAlignment="1">
      <alignmen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lignment horizontal="left" vertical="center"/>
    </xf>
    <xf numFmtId="166" fontId="7" fillId="0" borderId="6" xfId="0" applyNumberFormat="1" applyFont="1" applyBorder="1" applyAlignment="1">
      <alignment horizontal="right" vertical="center"/>
    </xf>
    <xf numFmtId="166" fontId="7" fillId="0" borderId="7" xfId="0" applyNumberFormat="1" applyFont="1" applyBorder="1" applyAlignment="1">
      <alignment horizontal="righ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7" fillId="0" borderId="3" xfId="0" applyFont="1" applyBorder="1" applyAlignment="1">
      <alignment horizontal="left" vertical="center"/>
    </xf>
    <xf numFmtId="0" fontId="7" fillId="0" borderId="3" xfId="0" applyFont="1" applyBorder="1" applyAlignment="1">
      <alignment horizontal="center" vertical="center"/>
    </xf>
    <xf numFmtId="3" fontId="7" fillId="0" borderId="3" xfId="0" applyNumberFormat="1" applyFont="1" applyBorder="1" applyAlignment="1">
      <alignment horizontal="center" vertical="center"/>
    </xf>
    <xf numFmtId="166" fontId="7" fillId="0" borderId="3" xfId="0" applyNumberFormat="1" applyFont="1" applyBorder="1" applyAlignment="1">
      <alignment horizontal="right" vertical="center"/>
    </xf>
    <xf numFmtId="166" fontId="7" fillId="0" borderId="4" xfId="0" applyNumberFormat="1" applyFont="1" applyBorder="1" applyAlignment="1">
      <alignment horizontal="right" vertical="center"/>
    </xf>
    <xf numFmtId="0" fontId="8" fillId="0" borderId="3" xfId="0" applyFont="1" applyBorder="1" applyAlignment="1">
      <alignment horizontal="center" vertical="center"/>
    </xf>
    <xf numFmtId="0" fontId="10" fillId="0" borderId="4" xfId="4" applyFont="1" applyBorder="1" applyAlignment="1">
      <alignment horizontal="left" vertical="center" wrapText="1"/>
    </xf>
    <xf numFmtId="0" fontId="1" fillId="0" borderId="4" xfId="4" applyFont="1" applyBorder="1" applyAlignment="1">
      <alignment horizontal="center" vertical="center"/>
    </xf>
    <xf numFmtId="0" fontId="1" fillId="0" borderId="4" xfId="5" applyFont="1" applyBorder="1" applyAlignment="1">
      <alignment horizontal="left" vertical="center" wrapText="1"/>
    </xf>
    <xf numFmtId="0" fontId="1" fillId="0" borderId="0" xfId="4" applyFont="1" applyAlignment="1">
      <alignment horizontal="center" vertical="center"/>
    </xf>
    <xf numFmtId="3" fontId="7" fillId="0" borderId="0" xfId="0" applyNumberFormat="1" applyFont="1" applyAlignment="1">
      <alignment horizontal="center" vertical="center"/>
    </xf>
    <xf numFmtId="166" fontId="7" fillId="0" borderId="0" xfId="0" applyNumberFormat="1" applyFont="1" applyAlignment="1">
      <alignment vertical="center"/>
    </xf>
    <xf numFmtId="0" fontId="1" fillId="0" borderId="16" xfId="0" applyFont="1" applyBorder="1" applyAlignment="1">
      <alignment horizontal="center" vertical="center"/>
    </xf>
    <xf numFmtId="0" fontId="1" fillId="0" borderId="16" xfId="4" applyFont="1" applyBorder="1" applyAlignment="1">
      <alignment horizontal="center" vertical="center"/>
    </xf>
    <xf numFmtId="3" fontId="7" fillId="0" borderId="16" xfId="0" applyNumberFormat="1" applyFont="1" applyBorder="1" applyAlignment="1">
      <alignment horizontal="center" vertical="center"/>
    </xf>
    <xf numFmtId="166" fontId="7" fillId="0" borderId="16" xfId="0" applyNumberFormat="1" applyFont="1" applyBorder="1" applyAlignment="1">
      <alignment horizontal="right" vertical="center"/>
    </xf>
    <xf numFmtId="0" fontId="7" fillId="0" borderId="0" xfId="3" quotePrefix="1" applyFont="1" applyAlignment="1">
      <alignment horizontal="left" vertical="center"/>
    </xf>
    <xf numFmtId="0" fontId="1" fillId="0" borderId="16" xfId="4" applyFont="1" applyBorder="1" applyAlignment="1">
      <alignment horizontal="left" vertical="center" wrapText="1"/>
    </xf>
    <xf numFmtId="0" fontId="7" fillId="0" borderId="3" xfId="3" quotePrefix="1" applyFont="1" applyBorder="1" applyAlignment="1">
      <alignment horizontal="left" vertical="center"/>
    </xf>
    <xf numFmtId="0" fontId="1" fillId="0" borderId="16" xfId="5" applyFont="1" applyBorder="1" applyAlignment="1">
      <alignment horizontal="left" vertical="center" wrapText="1"/>
    </xf>
    <xf numFmtId="0" fontId="7" fillId="0" borderId="16" xfId="3" quotePrefix="1" applyFont="1" applyBorder="1" applyAlignment="1">
      <alignment horizontal="left" vertical="center"/>
    </xf>
    <xf numFmtId="0" fontId="10" fillId="0" borderId="16" xfId="5" applyFont="1" applyBorder="1" applyAlignment="1">
      <alignment horizontal="left" vertical="center" wrapText="1"/>
    </xf>
    <xf numFmtId="0" fontId="7" fillId="0" borderId="16" xfId="0" applyFont="1" applyBorder="1" applyAlignment="1">
      <alignment horizontal="center" vertical="center"/>
    </xf>
    <xf numFmtId="0" fontId="7" fillId="0" borderId="0" xfId="0" applyFont="1" applyAlignment="1">
      <alignment horizontal="left" vertical="center"/>
    </xf>
    <xf numFmtId="166" fontId="8" fillId="0" borderId="0" xfId="0" applyNumberFormat="1" applyFont="1" applyAlignment="1">
      <alignment horizontal="right" vertical="center"/>
    </xf>
    <xf numFmtId="166" fontId="7" fillId="0" borderId="0" xfId="0" applyNumberFormat="1" applyFont="1" applyAlignment="1">
      <alignment horizontal="right" vertical="center"/>
    </xf>
    <xf numFmtId="0" fontId="8" fillId="0" borderId="12" xfId="0" applyFont="1" applyBorder="1" applyAlignment="1">
      <alignment horizontal="left" vertical="center"/>
    </xf>
    <xf numFmtId="0" fontId="1" fillId="0" borderId="12" xfId="0" applyFont="1" applyBorder="1" applyAlignment="1">
      <alignment vertical="center"/>
    </xf>
    <xf numFmtId="166" fontId="1" fillId="0" borderId="12" xfId="0" applyNumberFormat="1" applyFont="1" applyBorder="1" applyAlignment="1">
      <alignment vertical="center"/>
    </xf>
    <xf numFmtId="165" fontId="4" fillId="0" borderId="12" xfId="0" applyNumberFormat="1" applyFont="1" applyBorder="1" applyAlignment="1">
      <alignment horizontal="center" vertical="center"/>
    </xf>
    <xf numFmtId="0" fontId="3" fillId="0" borderId="12" xfId="0" applyFont="1" applyBorder="1" applyAlignment="1">
      <alignment vertical="center"/>
    </xf>
    <xf numFmtId="166" fontId="7" fillId="0" borderId="0" xfId="0" applyNumberFormat="1" applyFont="1" applyAlignment="1">
      <alignment horizontal="center" vertical="center"/>
    </xf>
    <xf numFmtId="4" fontId="4" fillId="0" borderId="0" xfId="0" applyNumberFormat="1" applyFont="1" applyAlignment="1">
      <alignment horizontal="center" vertical="center"/>
    </xf>
    <xf numFmtId="0" fontId="3" fillId="0" borderId="0" xfId="0" applyFont="1" applyAlignment="1">
      <alignment vertical="center"/>
    </xf>
    <xf numFmtId="4" fontId="4"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horizontal="left"/>
    </xf>
    <xf numFmtId="0" fontId="7" fillId="0" borderId="0" xfId="0" applyFont="1"/>
    <xf numFmtId="166" fontId="8" fillId="0" borderId="0" xfId="0" applyNumberFormat="1" applyFont="1" applyAlignment="1">
      <alignment horizontal="center" vertical="center"/>
    </xf>
    <xf numFmtId="170" fontId="7" fillId="0" borderId="0" xfId="0" applyNumberFormat="1" applyFont="1" applyAlignment="1">
      <alignment horizontal="right" vertical="center"/>
    </xf>
    <xf numFmtId="170" fontId="7" fillId="0" borderId="10" xfId="0" applyNumberFormat="1" applyFont="1" applyBorder="1" applyAlignment="1">
      <alignment horizontal="right" vertical="center"/>
    </xf>
    <xf numFmtId="0" fontId="8" fillId="0" borderId="0" xfId="0" applyFont="1" applyAlignment="1">
      <alignment vertical="center"/>
    </xf>
    <xf numFmtId="166" fontId="8" fillId="0" borderId="0" xfId="0" applyNumberFormat="1" applyFont="1" applyAlignment="1">
      <alignment vertical="center"/>
    </xf>
    <xf numFmtId="4" fontId="13" fillId="0" borderId="0" xfId="0" applyNumberFormat="1" applyFont="1" applyAlignment="1">
      <alignment vertical="center"/>
    </xf>
    <xf numFmtId="0" fontId="14" fillId="0" borderId="0" xfId="0" applyFont="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166" fontId="4" fillId="0" borderId="0" xfId="0" applyNumberFormat="1" applyFont="1" applyAlignment="1">
      <alignment vertical="center"/>
    </xf>
    <xf numFmtId="0" fontId="4" fillId="0" borderId="0" xfId="0" quotePrefix="1" applyFont="1" applyAlignment="1">
      <alignment horizontal="left"/>
    </xf>
    <xf numFmtId="0" fontId="4" fillId="0" borderId="0" xfId="0" applyFont="1"/>
    <xf numFmtId="166" fontId="9" fillId="0" borderId="0" xfId="0" applyNumberFormat="1" applyFont="1" applyAlignment="1">
      <alignment horizontal="center" vertical="center"/>
    </xf>
    <xf numFmtId="166" fontId="3" fillId="0" borderId="0" xfId="0" applyNumberFormat="1" applyFont="1" applyAlignment="1">
      <alignment vertical="center"/>
    </xf>
    <xf numFmtId="10" fontId="7" fillId="0" borderId="18" xfId="0" applyNumberFormat="1" applyFont="1" applyBorder="1" applyAlignment="1">
      <alignment horizontal="center" vertical="center"/>
    </xf>
    <xf numFmtId="168" fontId="7" fillId="0" borderId="9" xfId="0" applyNumberFormat="1" applyFont="1" applyBorder="1" applyAlignment="1">
      <alignment vertical="center"/>
    </xf>
    <xf numFmtId="170" fontId="7" fillId="0" borderId="0" xfId="0" applyNumberFormat="1" applyFont="1" applyAlignment="1">
      <alignment horizontal="left" vertical="center"/>
    </xf>
    <xf numFmtId="170" fontId="7" fillId="0" borderId="0" xfId="0" applyNumberFormat="1" applyFont="1" applyAlignment="1">
      <alignment vertical="center"/>
    </xf>
    <xf numFmtId="170" fontId="7" fillId="0" borderId="0" xfId="0" applyNumberFormat="1" applyFont="1" applyAlignment="1">
      <alignment horizontal="center" vertical="center"/>
    </xf>
    <xf numFmtId="168" fontId="7" fillId="0" borderId="0" xfId="0" applyNumberFormat="1" applyFont="1" applyAlignment="1">
      <alignment vertical="center"/>
    </xf>
    <xf numFmtId="167" fontId="4" fillId="0" borderId="0" xfId="0" applyNumberFormat="1" applyFont="1" applyAlignment="1">
      <alignment horizontal="center"/>
    </xf>
    <xf numFmtId="167" fontId="4" fillId="0" borderId="0" xfId="0" applyNumberFormat="1" applyFont="1" applyAlignment="1">
      <alignment vertical="center"/>
    </xf>
    <xf numFmtId="0" fontId="4" fillId="0" borderId="0" xfId="0" applyFont="1" applyAlignment="1">
      <alignment horizontal="center"/>
    </xf>
    <xf numFmtId="0" fontId="4" fillId="0" borderId="0" xfId="0" applyFont="1" applyAlignment="1">
      <alignment horizontal="left"/>
    </xf>
    <xf numFmtId="0" fontId="3" fillId="0" borderId="0" xfId="0" quotePrefix="1" applyFont="1" applyAlignment="1">
      <alignment horizontal="left"/>
    </xf>
    <xf numFmtId="0" fontId="3" fillId="0" borderId="0" xfId="0" applyFont="1"/>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center"/>
    </xf>
    <xf numFmtId="0" fontId="7" fillId="0" borderId="5" xfId="3" applyFont="1" applyBorder="1" applyAlignment="1">
      <alignment horizontal="center" vertical="center" wrapText="1"/>
    </xf>
    <xf numFmtId="3" fontId="7" fillId="0" borderId="5" xfId="0" applyNumberFormat="1" applyFont="1" applyBorder="1" applyAlignment="1">
      <alignment horizontal="center" vertical="center" wrapText="1"/>
    </xf>
    <xf numFmtId="166" fontId="1" fillId="0" borderId="5" xfId="0" applyNumberFormat="1" applyFont="1" applyBorder="1" applyAlignment="1">
      <alignment horizontal="right" vertical="center" wrapText="1"/>
    </xf>
    <xf numFmtId="0" fontId="8" fillId="0" borderId="16" xfId="0" applyFont="1" applyBorder="1" applyAlignment="1">
      <alignment horizontal="right" vertical="center" wrapText="1"/>
    </xf>
    <xf numFmtId="0" fontId="8" fillId="0" borderId="16" xfId="0" applyFont="1" applyBorder="1" applyAlignment="1">
      <alignment horizontal="right" vertical="center"/>
    </xf>
    <xf numFmtId="0" fontId="8" fillId="0" borderId="5" xfId="0" applyFont="1" applyBorder="1" applyAlignment="1">
      <alignment horizontal="right" vertical="center" wrapText="1"/>
    </xf>
    <xf numFmtId="0" fontId="8" fillId="0" borderId="6" xfId="0" applyFont="1" applyBorder="1" applyAlignment="1">
      <alignment horizontal="right" vertical="center" wrapText="1"/>
    </xf>
    <xf numFmtId="0" fontId="8" fillId="0" borderId="7" xfId="0" applyFont="1" applyBorder="1" applyAlignment="1">
      <alignment horizontal="right" vertical="center" wrapText="1"/>
    </xf>
    <xf numFmtId="0" fontId="8" fillId="0" borderId="5" xfId="0" applyFont="1" applyBorder="1" applyAlignment="1">
      <alignment horizontal="right" vertical="center"/>
    </xf>
    <xf numFmtId="0" fontId="8" fillId="0" borderId="6" xfId="0" applyFont="1" applyBorder="1" applyAlignment="1">
      <alignment horizontal="right" vertical="center"/>
    </xf>
    <xf numFmtId="0" fontId="8" fillId="0" borderId="7" xfId="0" applyFont="1" applyBorder="1" applyAlignment="1">
      <alignment horizontal="right" vertical="center"/>
    </xf>
    <xf numFmtId="170" fontId="8" fillId="0" borderId="9" xfId="0" applyNumberFormat="1" applyFont="1" applyBorder="1" applyAlignment="1">
      <alignment horizontal="right" vertical="center"/>
    </xf>
    <xf numFmtId="170" fontId="7" fillId="0" borderId="9" xfId="0" applyNumberFormat="1" applyFont="1" applyBorder="1" applyAlignment="1">
      <alignment horizontal="right" vertical="center"/>
    </xf>
    <xf numFmtId="170" fontId="7" fillId="0" borderId="10" xfId="0" applyNumberFormat="1" applyFont="1" applyBorder="1" applyAlignment="1">
      <alignment horizontal="right" vertical="center"/>
    </xf>
    <xf numFmtId="166" fontId="9" fillId="0" borderId="0" xfId="0" applyNumberFormat="1" applyFont="1" applyAlignment="1">
      <alignment horizontal="center" vertical="center"/>
    </xf>
    <xf numFmtId="170" fontId="7" fillId="0" borderId="18" xfId="0" applyNumberFormat="1" applyFont="1" applyBorder="1" applyAlignment="1">
      <alignment horizontal="center" vertical="center"/>
    </xf>
    <xf numFmtId="170" fontId="8" fillId="0" borderId="15" xfId="0" applyNumberFormat="1" applyFont="1" applyBorder="1" applyAlignment="1">
      <alignment horizontal="right" vertical="center"/>
    </xf>
  </cellXfs>
  <cellStyles count="8">
    <cellStyle name="Comma" xfId="1" builtinId="3"/>
    <cellStyle name="Normal" xfId="0" builtinId="0"/>
    <cellStyle name="Normal 2" xfId="5" xr:uid="{00000000-0005-0000-0000-000002000000}"/>
    <cellStyle name="Normal_13_C2.2_Schedule of Quantities E" xfId="7" xr:uid="{00000000-0005-0000-0000-000003000000}"/>
    <cellStyle name="Normal_BOQ ALL" xfId="4" xr:uid="{00000000-0005-0000-0000-000004000000}"/>
    <cellStyle name="Normal_Civil" xfId="2" xr:uid="{00000000-0005-0000-0000-000005000000}"/>
    <cellStyle name="Normal_nnnnnnnnnnn" xfId="6" xr:uid="{00000000-0005-0000-0000-000006000000}"/>
    <cellStyle name="Normal_Sheet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pageSetUpPr fitToPage="1"/>
  </sheetPr>
  <dimension ref="A1:N161"/>
  <sheetViews>
    <sheetView tabSelected="1"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7" width="12.33203125" style="24" customWidth="1"/>
    <col min="8" max="8" width="9.25" style="17" customWidth="1"/>
    <col min="9" max="10" width="8.75" style="17"/>
    <col min="11" max="11" width="9.75" style="17" customWidth="1"/>
    <col min="12" max="13" width="8.75" style="17"/>
    <col min="14" max="14" width="9.75" style="17" customWidth="1"/>
    <col min="15" max="16384" width="8.75" style="17"/>
  </cols>
  <sheetData>
    <row r="1" spans="1:8" x14ac:dyDescent="0.25">
      <c r="A1" s="14"/>
      <c r="B1" s="14"/>
      <c r="C1" s="15"/>
      <c r="D1" s="14"/>
      <c r="E1" s="14"/>
      <c r="F1" s="16"/>
      <c r="G1" s="16"/>
    </row>
    <row r="2" spans="1:8" x14ac:dyDescent="0.25">
      <c r="A2" s="18" t="s">
        <v>1314</v>
      </c>
      <c r="B2" s="19"/>
      <c r="D2" s="21"/>
      <c r="F2" s="23"/>
      <c r="H2" s="25"/>
    </row>
    <row r="3" spans="1:8" x14ac:dyDescent="0.25">
      <c r="A3" s="19"/>
      <c r="B3" s="19"/>
      <c r="D3" s="21"/>
      <c r="F3" s="23"/>
      <c r="H3" s="25"/>
    </row>
    <row r="4" spans="1:8" x14ac:dyDescent="0.25">
      <c r="A4" s="26" t="s">
        <v>0</v>
      </c>
      <c r="B4" s="26" t="s">
        <v>1</v>
      </c>
      <c r="C4" s="27" t="s">
        <v>2</v>
      </c>
      <c r="D4" s="26" t="s">
        <v>3</v>
      </c>
      <c r="E4" s="26" t="s">
        <v>648</v>
      </c>
      <c r="F4" s="28" t="s">
        <v>4</v>
      </c>
      <c r="G4" s="29" t="s">
        <v>5</v>
      </c>
      <c r="H4" s="30"/>
    </row>
    <row r="5" spans="1:8" x14ac:dyDescent="0.25">
      <c r="A5" s="31" t="s">
        <v>6</v>
      </c>
      <c r="B5" s="31" t="s">
        <v>7</v>
      </c>
      <c r="C5" s="32"/>
      <c r="D5" s="31"/>
      <c r="E5" s="31"/>
      <c r="F5" s="33"/>
      <c r="G5" s="34"/>
      <c r="H5" s="35"/>
    </row>
    <row r="6" spans="1:8" x14ac:dyDescent="0.25">
      <c r="A6" s="36"/>
      <c r="B6" s="37"/>
      <c r="C6" s="38"/>
      <c r="D6" s="37"/>
      <c r="E6" s="37"/>
      <c r="F6" s="39"/>
      <c r="G6" s="40"/>
      <c r="H6" s="35"/>
    </row>
    <row r="7" spans="1:8" x14ac:dyDescent="0.25">
      <c r="A7" s="41"/>
      <c r="B7" s="31" t="s">
        <v>8</v>
      </c>
      <c r="C7" s="42"/>
      <c r="D7" s="43"/>
      <c r="E7" s="44"/>
      <c r="F7" s="45"/>
      <c r="G7" s="46" t="str">
        <f>IF($F7=" "," ",ROUND($E7*F7,2))</f>
        <v xml:space="preserve"> </v>
      </c>
      <c r="H7" s="35"/>
    </row>
    <row r="8" spans="1:8" x14ac:dyDescent="0.25">
      <c r="A8" s="41"/>
      <c r="B8" s="31" t="s">
        <v>9</v>
      </c>
      <c r="C8" s="32" t="s">
        <v>10</v>
      </c>
      <c r="D8" s="43"/>
      <c r="E8" s="44"/>
      <c r="F8" s="45"/>
      <c r="G8" s="46" t="str">
        <f t="shared" ref="G8:G50" si="0">IF($F8=" "," ",ROUND($E8*F8,2))</f>
        <v xml:space="preserve"> </v>
      </c>
      <c r="H8" s="35"/>
    </row>
    <row r="9" spans="1:8" x14ac:dyDescent="0.25">
      <c r="A9" s="41"/>
      <c r="B9" s="31"/>
      <c r="C9" s="42"/>
      <c r="D9" s="43"/>
      <c r="E9" s="44"/>
      <c r="F9" s="45"/>
      <c r="G9" s="46" t="str">
        <f t="shared" si="0"/>
        <v xml:space="preserve"> </v>
      </c>
      <c r="H9" s="35"/>
    </row>
    <row r="10" spans="1:8" x14ac:dyDescent="0.25">
      <c r="A10" s="41">
        <v>1.1000000000000001</v>
      </c>
      <c r="B10" s="43" t="s">
        <v>11</v>
      </c>
      <c r="C10" s="32" t="s">
        <v>12</v>
      </c>
      <c r="D10" s="43"/>
      <c r="E10" s="44"/>
      <c r="F10" s="45"/>
      <c r="G10" s="46" t="str">
        <f t="shared" si="0"/>
        <v xml:space="preserve"> </v>
      </c>
      <c r="H10" s="35"/>
    </row>
    <row r="11" spans="1:8" x14ac:dyDescent="0.25">
      <c r="A11" s="41"/>
      <c r="B11" s="43"/>
      <c r="C11" s="42"/>
      <c r="D11" s="43"/>
      <c r="E11" s="44"/>
      <c r="F11" s="45"/>
      <c r="G11" s="46" t="str">
        <f t="shared" si="0"/>
        <v xml:space="preserve"> </v>
      </c>
      <c r="H11" s="35"/>
    </row>
    <row r="12" spans="1:8" ht="18" customHeight="1" x14ac:dyDescent="0.25">
      <c r="A12" s="47" t="s">
        <v>671</v>
      </c>
      <c r="B12" s="36" t="s">
        <v>13</v>
      </c>
      <c r="C12" s="48" t="s">
        <v>14</v>
      </c>
      <c r="D12" s="36" t="s">
        <v>15</v>
      </c>
      <c r="E12" s="49">
        <v>1</v>
      </c>
      <c r="F12" s="2"/>
      <c r="G12" s="50" t="str">
        <f t="shared" si="0"/>
        <v xml:space="preserve"> </v>
      </c>
      <c r="H12" s="35"/>
    </row>
    <row r="13" spans="1:8" x14ac:dyDescent="0.25">
      <c r="A13" s="41"/>
      <c r="B13" s="43"/>
      <c r="C13" s="42"/>
      <c r="D13" s="43"/>
      <c r="E13" s="44"/>
      <c r="F13" s="45"/>
      <c r="G13" s="46" t="str">
        <f t="shared" si="0"/>
        <v xml:space="preserve"> </v>
      </c>
      <c r="H13" s="35"/>
    </row>
    <row r="14" spans="1:8" x14ac:dyDescent="0.25">
      <c r="A14" s="41"/>
      <c r="B14" s="43" t="s">
        <v>16</v>
      </c>
      <c r="C14" s="32" t="s">
        <v>17</v>
      </c>
      <c r="D14" s="43"/>
      <c r="E14" s="44"/>
      <c r="F14" s="45"/>
      <c r="G14" s="46" t="str">
        <f t="shared" si="0"/>
        <v xml:space="preserve"> </v>
      </c>
      <c r="H14" s="35"/>
    </row>
    <row r="15" spans="1:8" x14ac:dyDescent="0.25">
      <c r="A15" s="41" t="s">
        <v>672</v>
      </c>
      <c r="B15" s="43" t="s">
        <v>18</v>
      </c>
      <c r="C15" s="42" t="s">
        <v>19</v>
      </c>
      <c r="D15" s="43"/>
      <c r="E15" s="44"/>
      <c r="F15" s="45"/>
      <c r="G15" s="46" t="str">
        <f t="shared" si="0"/>
        <v xml:space="preserve"> </v>
      </c>
      <c r="H15" s="35"/>
    </row>
    <row r="16" spans="1:8" ht="18" customHeight="1" x14ac:dyDescent="0.25">
      <c r="A16" s="49" t="s">
        <v>649</v>
      </c>
      <c r="B16" s="51"/>
      <c r="C16" s="52" t="s">
        <v>20</v>
      </c>
      <c r="D16" s="51" t="s">
        <v>15</v>
      </c>
      <c r="E16" s="49">
        <v>1</v>
      </c>
      <c r="F16" s="3"/>
      <c r="G16" s="50" t="str">
        <f t="shared" si="0"/>
        <v xml:space="preserve"> </v>
      </c>
      <c r="H16" s="35"/>
    </row>
    <row r="17" spans="1:8" ht="18" customHeight="1" x14ac:dyDescent="0.25">
      <c r="A17" s="49" t="s">
        <v>650</v>
      </c>
      <c r="B17" s="51"/>
      <c r="C17" s="52" t="s">
        <v>33</v>
      </c>
      <c r="D17" s="51" t="s">
        <v>15</v>
      </c>
      <c r="E17" s="49">
        <v>1</v>
      </c>
      <c r="F17" s="3"/>
      <c r="G17" s="50" t="str">
        <f t="shared" si="0"/>
        <v xml:space="preserve"> </v>
      </c>
      <c r="H17" s="35"/>
    </row>
    <row r="18" spans="1:8" ht="18" customHeight="1" x14ac:dyDescent="0.25">
      <c r="A18" s="49" t="s">
        <v>651</v>
      </c>
      <c r="B18" s="51"/>
      <c r="C18" s="52" t="s">
        <v>1317</v>
      </c>
      <c r="D18" s="51" t="s">
        <v>21</v>
      </c>
      <c r="E18" s="49">
        <v>2</v>
      </c>
      <c r="F18" s="3"/>
      <c r="G18" s="50" t="str">
        <f>IF($F18=" "," ",ROUND($E18*F18,2))</f>
        <v xml:space="preserve"> </v>
      </c>
      <c r="H18" s="35"/>
    </row>
    <row r="19" spans="1:8" ht="18" customHeight="1" x14ac:dyDescent="0.25">
      <c r="A19" s="49" t="s">
        <v>652</v>
      </c>
      <c r="B19" s="51"/>
      <c r="C19" s="52" t="s">
        <v>1318</v>
      </c>
      <c r="D19" s="51" t="s">
        <v>15</v>
      </c>
      <c r="E19" s="49">
        <v>1</v>
      </c>
      <c r="F19" s="3"/>
      <c r="G19" s="50" t="str">
        <f t="shared" si="0"/>
        <v xml:space="preserve"> </v>
      </c>
      <c r="H19" s="35"/>
    </row>
    <row r="20" spans="1:8" ht="18" customHeight="1" x14ac:dyDescent="0.25">
      <c r="A20" s="49" t="s">
        <v>653</v>
      </c>
      <c r="B20" s="51"/>
      <c r="C20" s="52" t="s">
        <v>1319</v>
      </c>
      <c r="D20" s="51" t="s">
        <v>15</v>
      </c>
      <c r="E20" s="49">
        <v>1</v>
      </c>
      <c r="F20" s="3"/>
      <c r="G20" s="50" t="str">
        <f t="shared" si="0"/>
        <v xml:space="preserve"> </v>
      </c>
      <c r="H20" s="35"/>
    </row>
    <row r="21" spans="1:8" ht="18" customHeight="1" x14ac:dyDescent="0.25">
      <c r="A21" s="49" t="s">
        <v>654</v>
      </c>
      <c r="B21" s="51"/>
      <c r="C21" s="52" t="s">
        <v>1320</v>
      </c>
      <c r="D21" s="51" t="s">
        <v>15</v>
      </c>
      <c r="E21" s="49">
        <v>1</v>
      </c>
      <c r="F21" s="3"/>
      <c r="G21" s="50" t="str">
        <f t="shared" si="0"/>
        <v xml:space="preserve"> </v>
      </c>
      <c r="H21" s="35"/>
    </row>
    <row r="22" spans="1:8" x14ac:dyDescent="0.25">
      <c r="A22" s="41"/>
      <c r="B22" s="43"/>
      <c r="C22" s="32"/>
      <c r="D22" s="43"/>
      <c r="E22" s="44"/>
      <c r="F22" s="45"/>
      <c r="G22" s="46" t="str">
        <f t="shared" si="0"/>
        <v xml:space="preserve"> </v>
      </c>
      <c r="H22" s="35"/>
    </row>
    <row r="23" spans="1:8" ht="18" customHeight="1" x14ac:dyDescent="0.25">
      <c r="A23" s="49" t="s">
        <v>655</v>
      </c>
      <c r="B23" s="51" t="s">
        <v>22</v>
      </c>
      <c r="C23" s="53" t="s">
        <v>23</v>
      </c>
      <c r="D23" s="51" t="s">
        <v>15</v>
      </c>
      <c r="E23" s="49">
        <v>1</v>
      </c>
      <c r="F23" s="3"/>
      <c r="G23" s="50" t="str">
        <f t="shared" si="0"/>
        <v xml:space="preserve"> </v>
      </c>
      <c r="H23" s="35"/>
    </row>
    <row r="24" spans="1:8" x14ac:dyDescent="0.25">
      <c r="A24" s="49"/>
      <c r="B24" s="51"/>
      <c r="C24" s="52"/>
      <c r="D24" s="51"/>
      <c r="E24" s="49"/>
      <c r="F24" s="50"/>
      <c r="G24" s="50" t="str">
        <f t="shared" si="0"/>
        <v xml:space="preserve"> </v>
      </c>
      <c r="H24" s="35"/>
    </row>
    <row r="25" spans="1:8" ht="18" customHeight="1" x14ac:dyDescent="0.25">
      <c r="A25" s="49" t="s">
        <v>656</v>
      </c>
      <c r="B25" s="51" t="s">
        <v>24</v>
      </c>
      <c r="C25" s="53" t="s">
        <v>25</v>
      </c>
      <c r="D25" s="51" t="s">
        <v>15</v>
      </c>
      <c r="E25" s="49">
        <v>1</v>
      </c>
      <c r="F25" s="3"/>
      <c r="G25" s="50" t="str">
        <f t="shared" si="0"/>
        <v xml:space="preserve"> </v>
      </c>
      <c r="H25" s="35"/>
    </row>
    <row r="26" spans="1:8" x14ac:dyDescent="0.25">
      <c r="A26" s="49"/>
      <c r="B26" s="51"/>
      <c r="C26" s="52"/>
      <c r="D26" s="51"/>
      <c r="E26" s="49"/>
      <c r="F26" s="50"/>
      <c r="G26" s="50" t="str">
        <f t="shared" si="0"/>
        <v xml:space="preserve"> </v>
      </c>
      <c r="H26" s="35"/>
    </row>
    <row r="27" spans="1:8" ht="18" customHeight="1" x14ac:dyDescent="0.25">
      <c r="A27" s="49" t="s">
        <v>657</v>
      </c>
      <c r="B27" s="51" t="s">
        <v>26</v>
      </c>
      <c r="C27" s="53" t="s">
        <v>27</v>
      </c>
      <c r="D27" s="51" t="s">
        <v>15</v>
      </c>
      <c r="E27" s="49">
        <v>1</v>
      </c>
      <c r="F27" s="3"/>
      <c r="G27" s="50" t="str">
        <f t="shared" si="0"/>
        <v xml:space="preserve"> </v>
      </c>
      <c r="H27" s="35"/>
    </row>
    <row r="28" spans="1:8" x14ac:dyDescent="0.25">
      <c r="A28" s="41"/>
      <c r="B28" s="43"/>
      <c r="C28" s="42"/>
      <c r="D28" s="43"/>
      <c r="E28" s="44"/>
      <c r="F28" s="45"/>
      <c r="G28" s="46" t="str">
        <f t="shared" si="0"/>
        <v xml:space="preserve"> </v>
      </c>
      <c r="H28" s="35"/>
    </row>
    <row r="29" spans="1:8" x14ac:dyDescent="0.25">
      <c r="A29" s="41">
        <v>1.2</v>
      </c>
      <c r="B29" s="43">
        <v>8.4</v>
      </c>
      <c r="C29" s="32" t="s">
        <v>28</v>
      </c>
      <c r="D29" s="43"/>
      <c r="E29" s="44"/>
      <c r="F29" s="45"/>
      <c r="G29" s="46" t="str">
        <f t="shared" si="0"/>
        <v xml:space="preserve"> </v>
      </c>
      <c r="H29" s="35"/>
    </row>
    <row r="30" spans="1:8" x14ac:dyDescent="0.25">
      <c r="A30" s="41"/>
      <c r="B30" s="43"/>
      <c r="C30" s="54"/>
      <c r="D30" s="43"/>
      <c r="E30" s="44"/>
      <c r="F30" s="45"/>
      <c r="G30" s="46" t="str">
        <f t="shared" si="0"/>
        <v xml:space="preserve"> </v>
      </c>
      <c r="H30" s="35"/>
    </row>
    <row r="31" spans="1:8" ht="18" customHeight="1" x14ac:dyDescent="0.25">
      <c r="A31" s="49" t="s">
        <v>658</v>
      </c>
      <c r="B31" s="51" t="s">
        <v>29</v>
      </c>
      <c r="C31" s="53" t="s">
        <v>14</v>
      </c>
      <c r="D31" s="51" t="s">
        <v>15</v>
      </c>
      <c r="E31" s="49">
        <v>1</v>
      </c>
      <c r="F31" s="3"/>
      <c r="G31" s="50" t="str">
        <f t="shared" si="0"/>
        <v xml:space="preserve"> </v>
      </c>
      <c r="H31" s="35"/>
    </row>
    <row r="32" spans="1:8" x14ac:dyDescent="0.25">
      <c r="A32" s="41"/>
      <c r="B32" s="43"/>
      <c r="C32" s="42"/>
      <c r="D32" s="43"/>
      <c r="E32" s="44"/>
      <c r="F32" s="45"/>
      <c r="G32" s="46" t="str">
        <f t="shared" si="0"/>
        <v xml:space="preserve"> </v>
      </c>
      <c r="H32" s="35"/>
    </row>
    <row r="33" spans="1:8" x14ac:dyDescent="0.25">
      <c r="A33" s="41"/>
      <c r="B33" s="43" t="s">
        <v>30</v>
      </c>
      <c r="C33" s="32" t="s">
        <v>31</v>
      </c>
      <c r="D33" s="43"/>
      <c r="E33" s="44"/>
      <c r="F33" s="45"/>
      <c r="G33" s="46" t="str">
        <f t="shared" si="0"/>
        <v xml:space="preserve"> </v>
      </c>
      <c r="H33" s="35"/>
    </row>
    <row r="34" spans="1:8" x14ac:dyDescent="0.25">
      <c r="A34" s="41" t="s">
        <v>659</v>
      </c>
      <c r="B34" s="43" t="s">
        <v>32</v>
      </c>
      <c r="C34" s="42" t="s">
        <v>19</v>
      </c>
      <c r="D34" s="43"/>
      <c r="E34" s="44"/>
      <c r="F34" s="45"/>
      <c r="G34" s="46" t="str">
        <f t="shared" si="0"/>
        <v xml:space="preserve"> </v>
      </c>
      <c r="H34" s="35"/>
    </row>
    <row r="35" spans="1:8" ht="18" customHeight="1" x14ac:dyDescent="0.25">
      <c r="A35" s="49" t="s">
        <v>660</v>
      </c>
      <c r="B35" s="51"/>
      <c r="C35" s="52" t="s">
        <v>20</v>
      </c>
      <c r="D35" s="51" t="s">
        <v>15</v>
      </c>
      <c r="E35" s="49">
        <v>1</v>
      </c>
      <c r="F35" s="3"/>
      <c r="G35" s="50" t="str">
        <f t="shared" si="0"/>
        <v xml:space="preserve"> </v>
      </c>
      <c r="H35" s="35"/>
    </row>
    <row r="36" spans="1:8" ht="18" customHeight="1" x14ac:dyDescent="0.25">
      <c r="A36" s="49" t="s">
        <v>661</v>
      </c>
      <c r="B36" s="51"/>
      <c r="C36" s="52" t="s">
        <v>33</v>
      </c>
      <c r="D36" s="51" t="s">
        <v>15</v>
      </c>
      <c r="E36" s="49">
        <v>1</v>
      </c>
      <c r="F36" s="3"/>
      <c r="G36" s="50" t="str">
        <f t="shared" si="0"/>
        <v xml:space="preserve"> </v>
      </c>
      <c r="H36" s="35"/>
    </row>
    <row r="37" spans="1:8" ht="18" customHeight="1" x14ac:dyDescent="0.25">
      <c r="A37" s="49" t="s">
        <v>662</v>
      </c>
      <c r="B37" s="51"/>
      <c r="C37" s="52" t="s">
        <v>1317</v>
      </c>
      <c r="D37" s="51" t="s">
        <v>21</v>
      </c>
      <c r="E37" s="49">
        <v>2</v>
      </c>
      <c r="F37" s="3"/>
      <c r="G37" s="50" t="str">
        <f t="shared" si="0"/>
        <v xml:space="preserve"> </v>
      </c>
      <c r="H37" s="35"/>
    </row>
    <row r="38" spans="1:8" ht="18" customHeight="1" x14ac:dyDescent="0.25">
      <c r="A38" s="49" t="s">
        <v>663</v>
      </c>
      <c r="B38" s="51"/>
      <c r="C38" s="52" t="s">
        <v>1318</v>
      </c>
      <c r="D38" s="51" t="s">
        <v>15</v>
      </c>
      <c r="E38" s="49">
        <v>1</v>
      </c>
      <c r="F38" s="3"/>
      <c r="G38" s="50" t="str">
        <f t="shared" si="0"/>
        <v xml:space="preserve"> </v>
      </c>
      <c r="H38" s="35"/>
    </row>
    <row r="39" spans="1:8" ht="18" customHeight="1" x14ac:dyDescent="0.25">
      <c r="A39" s="49" t="s">
        <v>664</v>
      </c>
      <c r="B39" s="51"/>
      <c r="C39" s="52" t="s">
        <v>1319</v>
      </c>
      <c r="D39" s="51" t="s">
        <v>15</v>
      </c>
      <c r="E39" s="49">
        <v>1</v>
      </c>
      <c r="F39" s="3"/>
      <c r="G39" s="50" t="str">
        <f t="shared" si="0"/>
        <v xml:space="preserve"> </v>
      </c>
      <c r="H39" s="35"/>
    </row>
    <row r="40" spans="1:8" ht="18" customHeight="1" x14ac:dyDescent="0.25">
      <c r="A40" s="49" t="s">
        <v>665</v>
      </c>
      <c r="B40" s="51"/>
      <c r="C40" s="52" t="s">
        <v>1320</v>
      </c>
      <c r="D40" s="51" t="s">
        <v>15</v>
      </c>
      <c r="E40" s="49">
        <v>1</v>
      </c>
      <c r="F40" s="3"/>
      <c r="G40" s="50" t="str">
        <f t="shared" si="0"/>
        <v xml:space="preserve"> </v>
      </c>
      <c r="H40" s="35"/>
    </row>
    <row r="41" spans="1:8" x14ac:dyDescent="0.25">
      <c r="A41" s="41"/>
      <c r="B41" s="43"/>
      <c r="C41" s="42"/>
      <c r="D41" s="43"/>
      <c r="E41" s="44"/>
      <c r="F41" s="45"/>
      <c r="G41" s="46" t="str">
        <f t="shared" si="0"/>
        <v xml:space="preserve"> </v>
      </c>
      <c r="H41" s="35"/>
    </row>
    <row r="42" spans="1:8" ht="18" customHeight="1" x14ac:dyDescent="0.25">
      <c r="A42" s="49" t="s">
        <v>666</v>
      </c>
      <c r="B42" s="49" t="s">
        <v>34</v>
      </c>
      <c r="C42" s="55" t="s">
        <v>23</v>
      </c>
      <c r="D42" s="51" t="s">
        <v>15</v>
      </c>
      <c r="E42" s="49">
        <v>1</v>
      </c>
      <c r="F42" s="3"/>
      <c r="G42" s="50" t="str">
        <f t="shared" si="0"/>
        <v xml:space="preserve"> </v>
      </c>
      <c r="H42" s="35"/>
    </row>
    <row r="43" spans="1:8" x14ac:dyDescent="0.25">
      <c r="A43" s="41"/>
      <c r="B43" s="43"/>
      <c r="C43" s="42"/>
      <c r="D43" s="43"/>
      <c r="E43" s="44"/>
      <c r="F43" s="45"/>
      <c r="G43" s="46" t="str">
        <f t="shared" si="0"/>
        <v xml:space="preserve"> </v>
      </c>
      <c r="H43" s="35"/>
    </row>
    <row r="44" spans="1:8" ht="18" customHeight="1" x14ac:dyDescent="0.25">
      <c r="A44" s="49" t="s">
        <v>667</v>
      </c>
      <c r="B44" s="49" t="s">
        <v>35</v>
      </c>
      <c r="C44" s="56" t="s">
        <v>36</v>
      </c>
      <c r="D44" s="49" t="s">
        <v>15</v>
      </c>
      <c r="E44" s="49">
        <v>1</v>
      </c>
      <c r="F44" s="3"/>
      <c r="G44" s="50" t="str">
        <f t="shared" si="0"/>
        <v xml:space="preserve"> </v>
      </c>
      <c r="H44" s="35"/>
    </row>
    <row r="45" spans="1:8" x14ac:dyDescent="0.25">
      <c r="A45" s="49"/>
      <c r="B45" s="49"/>
      <c r="C45" s="56"/>
      <c r="D45" s="51"/>
      <c r="E45" s="49"/>
      <c r="F45" s="50"/>
      <c r="G45" s="50" t="str">
        <f>IF($F45=" "," ",ROUND($E45*F45,2))</f>
        <v xml:space="preserve"> </v>
      </c>
      <c r="H45" s="35"/>
    </row>
    <row r="46" spans="1:8" ht="26.4" x14ac:dyDescent="0.25">
      <c r="A46" s="49" t="s">
        <v>668</v>
      </c>
      <c r="B46" s="49" t="s">
        <v>37</v>
      </c>
      <c r="C46" s="56" t="s">
        <v>38</v>
      </c>
      <c r="D46" s="49" t="s">
        <v>15</v>
      </c>
      <c r="E46" s="49">
        <v>1</v>
      </c>
      <c r="F46" s="3"/>
      <c r="G46" s="50" t="str">
        <f t="shared" si="0"/>
        <v xml:space="preserve"> </v>
      </c>
      <c r="H46" s="35"/>
    </row>
    <row r="47" spans="1:8" x14ac:dyDescent="0.25">
      <c r="A47" s="49"/>
      <c r="B47" s="51"/>
      <c r="C47" s="56"/>
      <c r="D47" s="51"/>
      <c r="E47" s="49"/>
      <c r="F47" s="50"/>
      <c r="G47" s="50" t="str">
        <f>IF($F47=" "," ",ROUND($E47*F47,2))</f>
        <v xml:space="preserve"> </v>
      </c>
      <c r="H47" s="35"/>
    </row>
    <row r="48" spans="1:8" ht="18" customHeight="1" x14ac:dyDescent="0.25">
      <c r="A48" s="49" t="s">
        <v>669</v>
      </c>
      <c r="B48" s="49" t="s">
        <v>39</v>
      </c>
      <c r="C48" s="56" t="s">
        <v>40</v>
      </c>
      <c r="D48" s="49" t="s">
        <v>15</v>
      </c>
      <c r="E48" s="49">
        <v>1</v>
      </c>
      <c r="F48" s="3"/>
      <c r="G48" s="50" t="str">
        <f t="shared" si="0"/>
        <v xml:space="preserve"> </v>
      </c>
      <c r="H48" s="35"/>
    </row>
    <row r="49" spans="1:8" x14ac:dyDescent="0.25">
      <c r="A49" s="49"/>
      <c r="B49" s="49"/>
      <c r="C49" s="56"/>
      <c r="D49" s="49"/>
      <c r="E49" s="49"/>
      <c r="F49" s="50"/>
      <c r="G49" s="50"/>
      <c r="H49" s="35"/>
    </row>
    <row r="50" spans="1:8" ht="39.6" x14ac:dyDescent="0.25">
      <c r="A50" s="49" t="s">
        <v>670</v>
      </c>
      <c r="B50" s="49" t="s">
        <v>35</v>
      </c>
      <c r="C50" s="57" t="s">
        <v>1355</v>
      </c>
      <c r="D50" s="49" t="s">
        <v>15</v>
      </c>
      <c r="E50" s="49">
        <v>1</v>
      </c>
      <c r="F50" s="3"/>
      <c r="G50" s="50" t="str">
        <f t="shared" si="0"/>
        <v xml:space="preserve"> </v>
      </c>
      <c r="H50" s="35"/>
    </row>
    <row r="51" spans="1:8" ht="26.4" customHeight="1" x14ac:dyDescent="0.25">
      <c r="A51" s="352" t="s">
        <v>42</v>
      </c>
      <c r="B51" s="353"/>
      <c r="C51" s="353"/>
      <c r="D51" s="353"/>
      <c r="E51" s="353"/>
      <c r="F51" s="354"/>
      <c r="G51" s="58" t="str">
        <f>IF(SUM(G6:G50)=0,"",SUM(G6:G50))</f>
        <v/>
      </c>
      <c r="H51" s="35"/>
    </row>
    <row r="52" spans="1:8" x14ac:dyDescent="0.25">
      <c r="A52" s="21"/>
      <c r="B52" s="21"/>
      <c r="C52" s="59"/>
      <c r="D52" s="21"/>
      <c r="E52" s="21"/>
      <c r="F52" s="60"/>
      <c r="G52" s="61"/>
      <c r="H52" s="35"/>
    </row>
    <row r="53" spans="1:8" x14ac:dyDescent="0.25">
      <c r="A53" s="62"/>
      <c r="B53" s="62"/>
      <c r="C53" s="63"/>
      <c r="D53" s="62"/>
      <c r="E53" s="62"/>
      <c r="F53" s="64"/>
      <c r="G53" s="65"/>
      <c r="H53" s="35"/>
    </row>
    <row r="54" spans="1:8" x14ac:dyDescent="0.25">
      <c r="A54" s="18" t="str">
        <f>+A2</f>
        <v>PART 1: PRELIMINARY AND GENERAL</v>
      </c>
      <c r="B54" s="19"/>
      <c r="D54" s="21"/>
      <c r="F54" s="23"/>
      <c r="H54" s="25"/>
    </row>
    <row r="55" spans="1:8" x14ac:dyDescent="0.25">
      <c r="A55" s="19"/>
      <c r="B55" s="19"/>
      <c r="D55" s="21"/>
      <c r="F55" s="23"/>
      <c r="H55" s="25"/>
    </row>
    <row r="56" spans="1:8" x14ac:dyDescent="0.25">
      <c r="A56" s="26" t="s">
        <v>0</v>
      </c>
      <c r="B56" s="26" t="s">
        <v>1</v>
      </c>
      <c r="C56" s="27" t="s">
        <v>2</v>
      </c>
      <c r="D56" s="26" t="s">
        <v>3</v>
      </c>
      <c r="E56" s="26" t="s">
        <v>648</v>
      </c>
      <c r="F56" s="28" t="s">
        <v>4</v>
      </c>
      <c r="G56" s="29" t="s">
        <v>5</v>
      </c>
      <c r="H56" s="66"/>
    </row>
    <row r="57" spans="1:8" x14ac:dyDescent="0.25">
      <c r="A57" s="31" t="s">
        <v>6</v>
      </c>
      <c r="B57" s="31" t="s">
        <v>7</v>
      </c>
      <c r="C57" s="32"/>
      <c r="D57" s="31"/>
      <c r="E57" s="31"/>
      <c r="F57" s="33"/>
      <c r="G57" s="34"/>
      <c r="H57" s="67"/>
    </row>
    <row r="58" spans="1:8" ht="26.4" customHeight="1" x14ac:dyDescent="0.25">
      <c r="A58" s="352" t="s">
        <v>43</v>
      </c>
      <c r="B58" s="353"/>
      <c r="C58" s="353"/>
      <c r="D58" s="353"/>
      <c r="E58" s="353"/>
      <c r="F58" s="354"/>
      <c r="G58" s="58" t="str">
        <f>IF(G51="","",G51)</f>
        <v/>
      </c>
      <c r="H58" s="67"/>
    </row>
    <row r="59" spans="1:8" x14ac:dyDescent="0.25">
      <c r="A59" s="41"/>
      <c r="B59" s="31"/>
      <c r="C59" s="42"/>
      <c r="D59" s="43"/>
      <c r="E59" s="44"/>
      <c r="F59" s="45"/>
      <c r="G59" s="46" t="str">
        <f t="shared" ref="G59:G66" si="1">IF($F59=" "," ",ROUND($E59*F59,2))</f>
        <v xml:space="preserve"> </v>
      </c>
      <c r="H59" s="35"/>
    </row>
    <row r="60" spans="1:8" ht="26.4" x14ac:dyDescent="0.25">
      <c r="A60" s="41">
        <v>1.3</v>
      </c>
      <c r="B60" s="68">
        <v>8.5</v>
      </c>
      <c r="C60" s="69" t="s">
        <v>44</v>
      </c>
      <c r="D60" s="41"/>
      <c r="E60" s="41"/>
      <c r="F60" s="45"/>
      <c r="G60" s="46" t="str">
        <f t="shared" si="1"/>
        <v xml:space="preserve"> </v>
      </c>
      <c r="H60" s="67"/>
    </row>
    <row r="61" spans="1:8" x14ac:dyDescent="0.25">
      <c r="A61" s="41"/>
      <c r="B61" s="41"/>
      <c r="C61" s="70"/>
      <c r="D61" s="41"/>
      <c r="E61" s="41"/>
      <c r="F61" s="45"/>
      <c r="G61" s="46" t="str">
        <f t="shared" si="1"/>
        <v xml:space="preserve"> </v>
      </c>
      <c r="H61" s="67"/>
    </row>
    <row r="62" spans="1:8" ht="26.4" x14ac:dyDescent="0.25">
      <c r="A62" s="41"/>
      <c r="B62" s="41"/>
      <c r="C62" s="69" t="s">
        <v>45</v>
      </c>
      <c r="D62" s="41"/>
      <c r="E62" s="41"/>
      <c r="F62" s="45"/>
      <c r="G62" s="46" t="str">
        <f t="shared" si="1"/>
        <v xml:space="preserve"> </v>
      </c>
      <c r="H62" s="67"/>
    </row>
    <row r="63" spans="1:8" ht="26.4" x14ac:dyDescent="0.25">
      <c r="A63" s="49" t="s">
        <v>673</v>
      </c>
      <c r="B63" s="49"/>
      <c r="C63" s="56" t="s">
        <v>46</v>
      </c>
      <c r="D63" s="49" t="s">
        <v>47</v>
      </c>
      <c r="E63" s="49">
        <v>1</v>
      </c>
      <c r="F63" s="50">
        <v>500000</v>
      </c>
      <c r="G63" s="50">
        <f>IF($F63=" "," ",ROUND($E63*F63,2))</f>
        <v>500000</v>
      </c>
      <c r="H63" s="67"/>
    </row>
    <row r="64" spans="1:8" ht="26.4" x14ac:dyDescent="0.25">
      <c r="A64" s="49" t="s">
        <v>674</v>
      </c>
      <c r="B64" s="49"/>
      <c r="C64" s="56" t="s">
        <v>48</v>
      </c>
      <c r="D64" s="49" t="s">
        <v>47</v>
      </c>
      <c r="E64" s="49">
        <v>1</v>
      </c>
      <c r="F64" s="50">
        <v>8000000</v>
      </c>
      <c r="G64" s="50">
        <f t="shared" si="1"/>
        <v>8000000</v>
      </c>
      <c r="H64" s="67"/>
    </row>
    <row r="65" spans="1:9" x14ac:dyDescent="0.25">
      <c r="A65" s="41"/>
      <c r="B65" s="41"/>
      <c r="C65" s="69"/>
      <c r="D65" s="41"/>
      <c r="E65" s="41"/>
      <c r="F65" s="45"/>
      <c r="G65" s="46" t="str">
        <f t="shared" si="1"/>
        <v xml:space="preserve"> </v>
      </c>
      <c r="H65" s="67"/>
    </row>
    <row r="66" spans="1:9" ht="39.6" customHeight="1" x14ac:dyDescent="0.25">
      <c r="A66" s="41"/>
      <c r="B66" s="41"/>
      <c r="C66" s="69" t="s">
        <v>49</v>
      </c>
      <c r="D66" s="41"/>
      <c r="E66" s="41"/>
      <c r="F66" s="45"/>
      <c r="G66" s="46" t="str">
        <f t="shared" si="1"/>
        <v xml:space="preserve"> </v>
      </c>
      <c r="H66" s="67"/>
    </row>
    <row r="67" spans="1:9" ht="22.05" customHeight="1" x14ac:dyDescent="0.25">
      <c r="A67" s="49" t="s">
        <v>676</v>
      </c>
      <c r="B67" s="49"/>
      <c r="C67" s="56" t="s">
        <v>50</v>
      </c>
      <c r="D67" s="49" t="s">
        <v>47</v>
      </c>
      <c r="E67" s="49">
        <v>1</v>
      </c>
      <c r="F67" s="50">
        <v>400000</v>
      </c>
      <c r="G67" s="50">
        <f t="shared" ref="G67:G70" si="2">IF($F67=" "," ",ROUND($E67*F67,2))</f>
        <v>400000</v>
      </c>
      <c r="H67" s="67"/>
    </row>
    <row r="68" spans="1:9" x14ac:dyDescent="0.25">
      <c r="A68" s="41"/>
      <c r="B68" s="41"/>
      <c r="C68" s="71" t="s">
        <v>51</v>
      </c>
      <c r="D68" s="44"/>
      <c r="E68" s="72"/>
      <c r="F68" s="45"/>
      <c r="G68" s="46" t="str">
        <f t="shared" si="2"/>
        <v xml:space="preserve"> </v>
      </c>
      <c r="H68" s="67"/>
    </row>
    <row r="69" spans="1:9" ht="22.05" customHeight="1" x14ac:dyDescent="0.25">
      <c r="A69" s="49" t="s">
        <v>677</v>
      </c>
      <c r="B69" s="49"/>
      <c r="C69" s="56" t="s">
        <v>52</v>
      </c>
      <c r="D69" s="49" t="s">
        <v>47</v>
      </c>
      <c r="E69" s="73">
        <v>1</v>
      </c>
      <c r="F69" s="50">
        <v>500000</v>
      </c>
      <c r="G69" s="50">
        <f t="shared" si="2"/>
        <v>500000</v>
      </c>
      <c r="H69" s="67"/>
    </row>
    <row r="70" spans="1:9" ht="22.05" customHeight="1" x14ac:dyDescent="0.25">
      <c r="A70" s="49" t="s">
        <v>678</v>
      </c>
      <c r="B70" s="49"/>
      <c r="C70" s="56" t="s">
        <v>53</v>
      </c>
      <c r="D70" s="49" t="s">
        <v>47</v>
      </c>
      <c r="E70" s="73">
        <v>1</v>
      </c>
      <c r="F70" s="50">
        <v>200000</v>
      </c>
      <c r="G70" s="50">
        <f t="shared" si="2"/>
        <v>200000</v>
      </c>
      <c r="H70" s="67"/>
    </row>
    <row r="71" spans="1:9" ht="22.05" customHeight="1" x14ac:dyDescent="0.25">
      <c r="A71" s="49" t="s">
        <v>679</v>
      </c>
      <c r="B71" s="74"/>
      <c r="C71" s="56" t="s">
        <v>54</v>
      </c>
      <c r="D71" s="49" t="s">
        <v>47</v>
      </c>
      <c r="E71" s="73">
        <v>1</v>
      </c>
      <c r="F71" s="50">
        <v>270000</v>
      </c>
      <c r="G71" s="50">
        <f>IF($F71=" "," ",ROUND($E71*F71,2))</f>
        <v>270000</v>
      </c>
      <c r="H71" s="67"/>
      <c r="I71" s="75"/>
    </row>
    <row r="72" spans="1:9" ht="22.05" customHeight="1" x14ac:dyDescent="0.25">
      <c r="A72" s="49" t="s">
        <v>680</v>
      </c>
      <c r="B72" s="74"/>
      <c r="C72" s="56" t="s">
        <v>55</v>
      </c>
      <c r="D72" s="49" t="s">
        <v>47</v>
      </c>
      <c r="E72" s="73">
        <v>1</v>
      </c>
      <c r="F72" s="50">
        <v>100000</v>
      </c>
      <c r="G72" s="50">
        <f>IF($F72=" "," ",ROUND($E72*F72,2))</f>
        <v>100000</v>
      </c>
      <c r="H72" s="67"/>
      <c r="I72" s="75"/>
    </row>
    <row r="73" spans="1:9" ht="22.05" customHeight="1" x14ac:dyDescent="0.25">
      <c r="A73" s="49" t="s">
        <v>681</v>
      </c>
      <c r="B73" s="74"/>
      <c r="C73" s="56" t="s">
        <v>1328</v>
      </c>
      <c r="D73" s="49" t="s">
        <v>47</v>
      </c>
      <c r="E73" s="73">
        <v>1</v>
      </c>
      <c r="F73" s="50">
        <v>4000000</v>
      </c>
      <c r="G73" s="50">
        <f>IF($F73=" "," ",ROUND($E73*F73,2))</f>
        <v>4000000</v>
      </c>
      <c r="H73" s="67"/>
      <c r="I73" s="75"/>
    </row>
    <row r="74" spans="1:9" x14ac:dyDescent="0.25">
      <c r="A74" s="41"/>
      <c r="B74" s="41"/>
      <c r="C74" s="71"/>
      <c r="D74" s="76"/>
      <c r="E74" s="72"/>
      <c r="F74" s="45"/>
      <c r="G74" s="46" t="str">
        <f t="shared" ref="G74" si="3">IF($F74=" "," ",ROUND($E74*F74,2))</f>
        <v xml:space="preserve"> </v>
      </c>
      <c r="H74" s="67"/>
    </row>
    <row r="75" spans="1:9" ht="26.4" x14ac:dyDescent="0.25">
      <c r="A75" s="49" t="s">
        <v>1327</v>
      </c>
      <c r="B75" s="49"/>
      <c r="C75" s="77" t="s">
        <v>56</v>
      </c>
      <c r="D75" s="49" t="s">
        <v>41</v>
      </c>
      <c r="E75" s="4"/>
      <c r="F75" s="50"/>
      <c r="G75" s="50" t="str">
        <f>IF($E75=" "," ",ROUND(SUM(G67:G73)*E75%,2))</f>
        <v xml:space="preserve"> </v>
      </c>
      <c r="H75" s="67"/>
    </row>
    <row r="76" spans="1:9" x14ac:dyDescent="0.25">
      <c r="A76" s="41"/>
      <c r="B76" s="41"/>
      <c r="C76" s="71"/>
      <c r="D76" s="76"/>
      <c r="E76" s="72"/>
      <c r="F76" s="45"/>
      <c r="G76" s="46"/>
      <c r="H76" s="67"/>
    </row>
    <row r="77" spans="1:9" x14ac:dyDescent="0.25">
      <c r="A77" s="41" t="s">
        <v>682</v>
      </c>
      <c r="B77" s="31">
        <v>8.8000000000000007</v>
      </c>
      <c r="C77" s="69" t="s">
        <v>57</v>
      </c>
      <c r="D77" s="41"/>
      <c r="E77" s="41"/>
      <c r="F77" s="45"/>
      <c r="G77" s="46"/>
      <c r="H77" s="67"/>
    </row>
    <row r="78" spans="1:9" x14ac:dyDescent="0.25">
      <c r="A78" s="41"/>
      <c r="B78" s="43"/>
      <c r="C78" s="70"/>
      <c r="D78" s="41"/>
      <c r="E78" s="41"/>
      <c r="F78" s="45"/>
      <c r="G78" s="46"/>
      <c r="H78" s="67"/>
    </row>
    <row r="79" spans="1:9" ht="22.05" customHeight="1" x14ac:dyDescent="0.25">
      <c r="A79" s="49" t="s">
        <v>683</v>
      </c>
      <c r="B79" s="51" t="s">
        <v>58</v>
      </c>
      <c r="C79" s="53" t="s">
        <v>59</v>
      </c>
      <c r="D79" s="51" t="s">
        <v>15</v>
      </c>
      <c r="E79" s="49">
        <v>1</v>
      </c>
      <c r="F79" s="3"/>
      <c r="G79" s="50" t="str">
        <f>IF($F79=" "," ",ROUND($E79*F79,2))</f>
        <v xml:space="preserve"> </v>
      </c>
      <c r="H79" s="67"/>
    </row>
    <row r="80" spans="1:9" x14ac:dyDescent="0.25">
      <c r="A80" s="41"/>
      <c r="B80" s="43"/>
      <c r="C80" s="42"/>
      <c r="D80" s="43"/>
      <c r="E80" s="41"/>
      <c r="F80" s="45"/>
      <c r="G80" s="46"/>
      <c r="H80" s="67"/>
    </row>
    <row r="81" spans="1:8" x14ac:dyDescent="0.25">
      <c r="A81" s="41"/>
      <c r="B81" s="43" t="s">
        <v>60</v>
      </c>
      <c r="C81" s="69" t="s">
        <v>61</v>
      </c>
      <c r="D81" s="41"/>
      <c r="E81" s="44"/>
      <c r="F81" s="45"/>
      <c r="G81" s="46"/>
      <c r="H81" s="67"/>
    </row>
    <row r="82" spans="1:8" ht="22.05" customHeight="1" x14ac:dyDescent="0.25">
      <c r="A82" s="49" t="s">
        <v>684</v>
      </c>
      <c r="B82" s="51"/>
      <c r="C82" s="56" t="s">
        <v>62</v>
      </c>
      <c r="D82" s="49" t="s">
        <v>15</v>
      </c>
      <c r="E82" s="49">
        <v>1</v>
      </c>
      <c r="F82" s="3"/>
      <c r="G82" s="50" t="str">
        <f>IF($F82=" "," ",ROUND($E82*F82,2))</f>
        <v xml:space="preserve"> </v>
      </c>
      <c r="H82" s="67"/>
    </row>
    <row r="83" spans="1:8" x14ac:dyDescent="0.25">
      <c r="A83" s="41"/>
      <c r="B83" s="43"/>
      <c r="C83" s="69"/>
      <c r="D83" s="41"/>
      <c r="E83" s="43"/>
      <c r="F83" s="45"/>
      <c r="G83" s="46" t="str">
        <f>IF($F83=" "," ",ROUND($E83*F83,2))</f>
        <v xml:space="preserve"> </v>
      </c>
      <c r="H83" s="67"/>
    </row>
    <row r="84" spans="1:8" x14ac:dyDescent="0.25">
      <c r="A84" s="41"/>
      <c r="B84" s="43" t="s">
        <v>63</v>
      </c>
      <c r="C84" s="69" t="s">
        <v>64</v>
      </c>
      <c r="D84" s="41"/>
      <c r="E84" s="43"/>
      <c r="F84" s="45"/>
      <c r="G84" s="46"/>
      <c r="H84" s="67"/>
    </row>
    <row r="85" spans="1:8" ht="22.05" customHeight="1" x14ac:dyDescent="0.25">
      <c r="A85" s="49" t="s">
        <v>685</v>
      </c>
      <c r="B85" s="51"/>
      <c r="C85" s="56" t="s">
        <v>65</v>
      </c>
      <c r="D85" s="49" t="s">
        <v>715</v>
      </c>
      <c r="E85" s="51">
        <v>30</v>
      </c>
      <c r="F85" s="5"/>
      <c r="G85" s="50" t="str">
        <f>IF($F85=" "," ",ROUND($E85*F85,2))</f>
        <v xml:space="preserve"> </v>
      </c>
      <c r="H85" s="67"/>
    </row>
    <row r="86" spans="1:8" x14ac:dyDescent="0.25">
      <c r="A86" s="49"/>
      <c r="B86" s="49"/>
      <c r="C86" s="56"/>
      <c r="D86" s="49"/>
      <c r="E86" s="51"/>
      <c r="F86" s="78"/>
      <c r="G86" s="50"/>
      <c r="H86" s="67"/>
    </row>
    <row r="87" spans="1:8" ht="22.05" customHeight="1" x14ac:dyDescent="0.25">
      <c r="A87" s="49" t="s">
        <v>686</v>
      </c>
      <c r="B87" s="49" t="s">
        <v>66</v>
      </c>
      <c r="C87" s="55" t="s">
        <v>67</v>
      </c>
      <c r="D87" s="49" t="s">
        <v>15</v>
      </c>
      <c r="E87" s="51">
        <v>1</v>
      </c>
      <c r="F87" s="3"/>
      <c r="G87" s="50" t="str">
        <f>IF($F87=" "," ",ROUND($E87*F87,2))</f>
        <v xml:space="preserve"> </v>
      </c>
      <c r="H87" s="67"/>
    </row>
    <row r="88" spans="1:8" x14ac:dyDescent="0.25">
      <c r="A88" s="49"/>
      <c r="B88" s="49"/>
      <c r="C88" s="56"/>
      <c r="D88" s="49"/>
      <c r="E88" s="51"/>
      <c r="F88" s="50"/>
      <c r="G88" s="50" t="str">
        <f t="shared" ref="G88:G129" si="4">IF($F88=" "," ",ROUND($E88*F88,2))</f>
        <v xml:space="preserve"> </v>
      </c>
      <c r="H88" s="67"/>
    </row>
    <row r="89" spans="1:8" ht="22.05" customHeight="1" x14ac:dyDescent="0.25">
      <c r="A89" s="49" t="s">
        <v>687</v>
      </c>
      <c r="B89" s="49" t="s">
        <v>68</v>
      </c>
      <c r="C89" s="55" t="s">
        <v>69</v>
      </c>
      <c r="D89" s="49" t="s">
        <v>15</v>
      </c>
      <c r="E89" s="49">
        <v>1</v>
      </c>
      <c r="F89" s="3"/>
      <c r="G89" s="50" t="str">
        <f>IF($F89=" "," ",ROUND($E89*F89,2))</f>
        <v xml:space="preserve"> </v>
      </c>
      <c r="H89" s="67"/>
    </row>
    <row r="90" spans="1:8" x14ac:dyDescent="0.25">
      <c r="A90" s="49"/>
      <c r="B90" s="49"/>
      <c r="C90" s="56"/>
      <c r="D90" s="49"/>
      <c r="E90" s="49"/>
      <c r="F90" s="50"/>
      <c r="G90" s="50" t="str">
        <f t="shared" si="4"/>
        <v xml:space="preserve"> </v>
      </c>
      <c r="H90" s="67"/>
    </row>
    <row r="91" spans="1:8" ht="22.05" customHeight="1" x14ac:dyDescent="0.25">
      <c r="A91" s="49" t="s">
        <v>688</v>
      </c>
      <c r="B91" s="49" t="s">
        <v>70</v>
      </c>
      <c r="C91" s="55" t="s">
        <v>71</v>
      </c>
      <c r="D91" s="49" t="s">
        <v>15</v>
      </c>
      <c r="E91" s="49">
        <v>1</v>
      </c>
      <c r="F91" s="3"/>
      <c r="G91" s="50" t="str">
        <f>IF($F91=" "," ",ROUND($E91*F91,2))</f>
        <v xml:space="preserve"> </v>
      </c>
      <c r="H91" s="67"/>
    </row>
    <row r="92" spans="1:8" x14ac:dyDescent="0.25">
      <c r="A92" s="49"/>
      <c r="B92" s="51"/>
      <c r="C92" s="56"/>
      <c r="D92" s="49"/>
      <c r="E92" s="49"/>
      <c r="F92" s="50"/>
      <c r="G92" s="50" t="str">
        <f t="shared" si="4"/>
        <v xml:space="preserve"> </v>
      </c>
      <c r="H92" s="67"/>
    </row>
    <row r="93" spans="1:8" ht="22.05" customHeight="1" x14ac:dyDescent="0.25">
      <c r="A93" s="49" t="s">
        <v>689</v>
      </c>
      <c r="B93" s="49" t="s">
        <v>72</v>
      </c>
      <c r="C93" s="55" t="s">
        <v>73</v>
      </c>
      <c r="D93" s="49" t="s">
        <v>15</v>
      </c>
      <c r="E93" s="49">
        <v>1</v>
      </c>
      <c r="F93" s="3"/>
      <c r="G93" s="50" t="str">
        <f>IF($F93=" "," ",ROUND($E93*F93,2))</f>
        <v xml:space="preserve"> </v>
      </c>
      <c r="H93" s="67"/>
    </row>
    <row r="94" spans="1:8" x14ac:dyDescent="0.25">
      <c r="A94" s="49"/>
      <c r="B94" s="79"/>
      <c r="C94" s="55"/>
      <c r="D94" s="49"/>
      <c r="E94" s="51"/>
      <c r="F94" s="50"/>
      <c r="G94" s="50" t="str">
        <f t="shared" si="4"/>
        <v xml:space="preserve"> </v>
      </c>
      <c r="H94" s="67"/>
    </row>
    <row r="95" spans="1:8" ht="22.05" customHeight="1" x14ac:dyDescent="0.25">
      <c r="A95" s="49" t="s">
        <v>690</v>
      </c>
      <c r="B95" s="49" t="s">
        <v>74</v>
      </c>
      <c r="C95" s="55" t="s">
        <v>75</v>
      </c>
      <c r="D95" s="49" t="s">
        <v>15</v>
      </c>
      <c r="E95" s="49">
        <v>1</v>
      </c>
      <c r="F95" s="50" t="str">
        <f>A!G108</f>
        <v/>
      </c>
      <c r="G95" s="50">
        <f>IF($F95=" "," ",ROUND($E95*F95,2))</f>
        <v>0</v>
      </c>
      <c r="H95" s="67"/>
    </row>
    <row r="96" spans="1:8" x14ac:dyDescent="0.25">
      <c r="A96" s="41"/>
      <c r="B96" s="31"/>
      <c r="C96" s="42"/>
      <c r="D96" s="43"/>
      <c r="E96" s="44"/>
      <c r="F96" s="45"/>
      <c r="G96" s="46" t="str">
        <f t="shared" si="4"/>
        <v xml:space="preserve"> </v>
      </c>
      <c r="H96" s="67"/>
    </row>
    <row r="97" spans="1:14" ht="26.4" customHeight="1" x14ac:dyDescent="0.25">
      <c r="A97" s="352" t="s">
        <v>89</v>
      </c>
      <c r="B97" s="353"/>
      <c r="C97" s="353"/>
      <c r="D97" s="353"/>
      <c r="E97" s="353"/>
      <c r="F97" s="354"/>
      <c r="G97" s="58">
        <f>IF(SUM(G58:G96)=0,"",SUM(G58:G96))</f>
        <v>13970000</v>
      </c>
    </row>
    <row r="98" spans="1:14" x14ac:dyDescent="0.25">
      <c r="A98" s="21"/>
      <c r="B98" s="80"/>
      <c r="C98" s="81"/>
      <c r="D98" s="80"/>
      <c r="E98" s="82"/>
      <c r="F98" s="61" t="s">
        <v>90</v>
      </c>
      <c r="G98" s="61"/>
    </row>
    <row r="99" spans="1:14" x14ac:dyDescent="0.25">
      <c r="A99" s="62"/>
      <c r="B99" s="83"/>
      <c r="C99" s="84"/>
      <c r="D99" s="83"/>
      <c r="E99" s="85"/>
      <c r="F99" s="65"/>
      <c r="G99" s="65"/>
    </row>
    <row r="100" spans="1:14" x14ac:dyDescent="0.25">
      <c r="A100" s="18" t="str">
        <f>+A54</f>
        <v>PART 1: PRELIMINARY AND GENERAL</v>
      </c>
      <c r="B100" s="19"/>
      <c r="D100" s="21"/>
      <c r="F100" s="23"/>
    </row>
    <row r="101" spans="1:14" x14ac:dyDescent="0.25">
      <c r="A101" s="19"/>
      <c r="B101" s="19"/>
      <c r="D101" s="21"/>
      <c r="F101" s="23"/>
    </row>
    <row r="102" spans="1:14" x14ac:dyDescent="0.25">
      <c r="A102" s="26" t="s">
        <v>0</v>
      </c>
      <c r="B102" s="26" t="s">
        <v>1</v>
      </c>
      <c r="C102" s="27" t="s">
        <v>2</v>
      </c>
      <c r="D102" s="26" t="s">
        <v>3</v>
      </c>
      <c r="E102" s="26" t="s">
        <v>648</v>
      </c>
      <c r="F102" s="28" t="s">
        <v>4</v>
      </c>
      <c r="G102" s="29" t="s">
        <v>5</v>
      </c>
    </row>
    <row r="103" spans="1:14" x14ac:dyDescent="0.25">
      <c r="A103" s="31" t="s">
        <v>6</v>
      </c>
      <c r="B103" s="31" t="s">
        <v>7</v>
      </c>
      <c r="C103" s="32"/>
      <c r="D103" s="31"/>
      <c r="E103" s="31"/>
      <c r="F103" s="33"/>
      <c r="G103" s="34"/>
      <c r="J103" s="86"/>
      <c r="K103" s="87"/>
      <c r="L103" s="87"/>
      <c r="M103" s="88"/>
      <c r="N103" s="89"/>
    </row>
    <row r="104" spans="1:14" ht="26.4" customHeight="1" x14ac:dyDescent="0.25">
      <c r="A104" s="352" t="s">
        <v>43</v>
      </c>
      <c r="B104" s="353"/>
      <c r="C104" s="353"/>
      <c r="D104" s="353"/>
      <c r="E104" s="353"/>
      <c r="F104" s="354"/>
      <c r="G104" s="58">
        <f>IF(G97="","",G97)</f>
        <v>13970000</v>
      </c>
      <c r="J104" s="90"/>
      <c r="K104" s="87"/>
      <c r="L104" s="87"/>
      <c r="M104" s="88"/>
      <c r="N104" s="89"/>
    </row>
    <row r="105" spans="1:14" x14ac:dyDescent="0.25">
      <c r="A105" s="41" t="s">
        <v>691</v>
      </c>
      <c r="B105" s="91" t="s">
        <v>76</v>
      </c>
      <c r="C105" s="92" t="s">
        <v>77</v>
      </c>
      <c r="D105" s="41"/>
      <c r="E105" s="41"/>
      <c r="F105" s="45"/>
      <c r="G105" s="46" t="str">
        <f t="shared" si="4"/>
        <v xml:space="preserve"> </v>
      </c>
      <c r="H105" s="67"/>
    </row>
    <row r="106" spans="1:14" x14ac:dyDescent="0.25">
      <c r="A106" s="41"/>
      <c r="B106" s="91"/>
      <c r="C106" s="92"/>
      <c r="E106" s="43"/>
      <c r="F106" s="45"/>
      <c r="G106" s="46" t="str">
        <f t="shared" si="4"/>
        <v xml:space="preserve"> </v>
      </c>
      <c r="H106" s="67"/>
    </row>
    <row r="107" spans="1:14" ht="26.4" x14ac:dyDescent="0.25">
      <c r="A107" s="49" t="s">
        <v>692</v>
      </c>
      <c r="B107" s="49" t="s">
        <v>78</v>
      </c>
      <c r="C107" s="55" t="s">
        <v>79</v>
      </c>
      <c r="D107" s="49" t="s">
        <v>47</v>
      </c>
      <c r="E107" s="49">
        <v>1</v>
      </c>
      <c r="F107" s="50">
        <v>3500</v>
      </c>
      <c r="G107" s="50">
        <f t="shared" si="4"/>
        <v>3500</v>
      </c>
      <c r="H107" s="67"/>
    </row>
    <row r="108" spans="1:14" x14ac:dyDescent="0.25">
      <c r="A108" s="49"/>
      <c r="B108" s="79"/>
      <c r="C108" s="55"/>
      <c r="D108" s="49"/>
      <c r="E108" s="51"/>
      <c r="F108" s="50"/>
      <c r="G108" s="50" t="str">
        <f t="shared" si="4"/>
        <v xml:space="preserve"> </v>
      </c>
      <c r="H108" s="67"/>
    </row>
    <row r="109" spans="1:14" ht="39.6" x14ac:dyDescent="0.25">
      <c r="A109" s="49" t="s">
        <v>693</v>
      </c>
      <c r="B109" s="49" t="s">
        <v>80</v>
      </c>
      <c r="C109" s="55" t="s">
        <v>81</v>
      </c>
      <c r="D109" s="49" t="s">
        <v>47</v>
      </c>
      <c r="E109" s="49">
        <v>1</v>
      </c>
      <c r="F109" s="50">
        <v>50000</v>
      </c>
      <c r="G109" s="50">
        <f t="shared" si="4"/>
        <v>50000</v>
      </c>
      <c r="H109" s="67"/>
    </row>
    <row r="110" spans="1:14" x14ac:dyDescent="0.25">
      <c r="A110" s="49"/>
      <c r="B110" s="49"/>
      <c r="C110" s="56"/>
      <c r="D110" s="49"/>
      <c r="E110" s="49"/>
      <c r="F110" s="50"/>
      <c r="G110" s="50" t="str">
        <f t="shared" si="4"/>
        <v xml:space="preserve"> </v>
      </c>
      <c r="H110" s="67"/>
    </row>
    <row r="111" spans="1:14" ht="39.6" x14ac:dyDescent="0.25">
      <c r="A111" s="49" t="s">
        <v>694</v>
      </c>
      <c r="B111" s="49" t="s">
        <v>82</v>
      </c>
      <c r="C111" s="55" t="s">
        <v>83</v>
      </c>
      <c r="D111" s="49" t="s">
        <v>84</v>
      </c>
      <c r="E111" s="49">
        <v>30</v>
      </c>
      <c r="F111" s="50">
        <v>10000</v>
      </c>
      <c r="G111" s="50">
        <f t="shared" si="4"/>
        <v>300000</v>
      </c>
      <c r="H111" s="67"/>
    </row>
    <row r="112" spans="1:14" x14ac:dyDescent="0.25">
      <c r="A112" s="49"/>
      <c r="B112" s="49"/>
      <c r="C112" s="55"/>
      <c r="D112" s="49"/>
      <c r="E112" s="49"/>
      <c r="F112" s="50"/>
      <c r="G112" s="50"/>
      <c r="H112" s="67"/>
    </row>
    <row r="113" spans="1:14" ht="26.4" x14ac:dyDescent="0.25">
      <c r="A113" s="49" t="s">
        <v>695</v>
      </c>
      <c r="B113" s="49" t="s">
        <v>85</v>
      </c>
      <c r="C113" s="55" t="s">
        <v>86</v>
      </c>
      <c r="D113" s="49" t="s">
        <v>47</v>
      </c>
      <c r="E113" s="49">
        <v>1</v>
      </c>
      <c r="F113" s="50">
        <v>255000</v>
      </c>
      <c r="G113" s="50">
        <f t="shared" si="4"/>
        <v>255000</v>
      </c>
      <c r="H113" s="67"/>
    </row>
    <row r="114" spans="1:14" x14ac:dyDescent="0.25">
      <c r="A114" s="49"/>
      <c r="B114" s="49"/>
      <c r="C114" s="55"/>
      <c r="D114" s="49"/>
      <c r="E114" s="49"/>
      <c r="F114" s="50"/>
      <c r="G114" s="50"/>
      <c r="H114" s="67"/>
    </row>
    <row r="115" spans="1:14" ht="39.6" x14ac:dyDescent="0.25">
      <c r="A115" s="49" t="s">
        <v>696</v>
      </c>
      <c r="B115" s="49" t="s">
        <v>87</v>
      </c>
      <c r="C115" s="55" t="s">
        <v>88</v>
      </c>
      <c r="D115" s="49" t="s">
        <v>84</v>
      </c>
      <c r="E115" s="49">
        <v>30</v>
      </c>
      <c r="F115" s="50">
        <v>60000</v>
      </c>
      <c r="G115" s="50">
        <f t="shared" si="4"/>
        <v>1800000</v>
      </c>
      <c r="H115" s="67"/>
    </row>
    <row r="116" spans="1:14" x14ac:dyDescent="0.25">
      <c r="A116" s="93"/>
      <c r="B116" s="93"/>
      <c r="C116" s="94"/>
      <c r="D116" s="93"/>
      <c r="E116" s="93"/>
      <c r="F116" s="95"/>
      <c r="G116" s="95"/>
      <c r="J116" s="90"/>
      <c r="K116" s="87"/>
      <c r="L116" s="87"/>
      <c r="M116" s="88"/>
      <c r="N116" s="89"/>
    </row>
    <row r="117" spans="1:14" ht="26.4" x14ac:dyDescent="0.25">
      <c r="A117" s="49" t="s">
        <v>697</v>
      </c>
      <c r="B117" s="49" t="s">
        <v>91</v>
      </c>
      <c r="C117" s="55" t="s">
        <v>92</v>
      </c>
      <c r="D117" s="49" t="s">
        <v>84</v>
      </c>
      <c r="E117" s="49">
        <v>30</v>
      </c>
      <c r="F117" s="50">
        <v>17000</v>
      </c>
      <c r="G117" s="50">
        <f t="shared" si="4"/>
        <v>510000</v>
      </c>
      <c r="J117" s="90"/>
      <c r="K117" s="87"/>
      <c r="L117" s="87"/>
      <c r="M117" s="88"/>
      <c r="N117" s="89"/>
    </row>
    <row r="118" spans="1:14" x14ac:dyDescent="0.25">
      <c r="A118" s="41"/>
      <c r="B118" s="44"/>
      <c r="D118" s="44"/>
      <c r="E118" s="44"/>
      <c r="F118" s="45"/>
      <c r="G118" s="46"/>
      <c r="H118" s="67"/>
    </row>
    <row r="119" spans="1:14" ht="26.4" x14ac:dyDescent="0.25">
      <c r="A119" s="49" t="s">
        <v>698</v>
      </c>
      <c r="B119" s="49" t="s">
        <v>93</v>
      </c>
      <c r="C119" s="55" t="s">
        <v>94</v>
      </c>
      <c r="D119" s="49" t="s">
        <v>47</v>
      </c>
      <c r="E119" s="49">
        <v>1</v>
      </c>
      <c r="F119" s="50">
        <v>800000</v>
      </c>
      <c r="G119" s="50">
        <f t="shared" si="4"/>
        <v>800000</v>
      </c>
      <c r="H119" s="67"/>
    </row>
    <row r="120" spans="1:14" x14ac:dyDescent="0.25">
      <c r="A120" s="49"/>
      <c r="B120" s="49"/>
      <c r="C120" s="56"/>
      <c r="D120" s="49"/>
      <c r="E120" s="49"/>
      <c r="F120" s="50"/>
      <c r="G120" s="50"/>
    </row>
    <row r="121" spans="1:14" ht="26.4" x14ac:dyDescent="0.25">
      <c r="A121" s="49" t="s">
        <v>699</v>
      </c>
      <c r="B121" s="49" t="s">
        <v>93</v>
      </c>
      <c r="C121" s="55" t="s">
        <v>95</v>
      </c>
      <c r="D121" s="49" t="s">
        <v>15</v>
      </c>
      <c r="E121" s="49">
        <v>1</v>
      </c>
      <c r="F121" s="50">
        <v>430000</v>
      </c>
      <c r="G121" s="50">
        <f t="shared" si="4"/>
        <v>430000</v>
      </c>
    </row>
    <row r="122" spans="1:14" x14ac:dyDescent="0.25">
      <c r="A122" s="49"/>
      <c r="B122" s="79"/>
      <c r="C122" s="55"/>
      <c r="D122" s="49"/>
      <c r="E122" s="51"/>
      <c r="F122" s="50"/>
      <c r="G122" s="50"/>
    </row>
    <row r="123" spans="1:14" ht="26.4" x14ac:dyDescent="0.25">
      <c r="A123" s="49" t="s">
        <v>700</v>
      </c>
      <c r="B123" s="49" t="s">
        <v>96</v>
      </c>
      <c r="C123" s="55" t="s">
        <v>97</v>
      </c>
      <c r="D123" s="49" t="s">
        <v>47</v>
      </c>
      <c r="E123" s="49">
        <v>1</v>
      </c>
      <c r="F123" s="96">
        <v>20000</v>
      </c>
      <c r="G123" s="50">
        <f t="shared" si="4"/>
        <v>20000</v>
      </c>
    </row>
    <row r="124" spans="1:14" x14ac:dyDescent="0.25">
      <c r="A124" s="49"/>
      <c r="B124" s="79"/>
      <c r="C124" s="55"/>
      <c r="D124" s="49"/>
      <c r="E124" s="49"/>
      <c r="F124" s="50"/>
      <c r="G124" s="50"/>
    </row>
    <row r="125" spans="1:14" ht="39.6" customHeight="1" x14ac:dyDescent="0.25">
      <c r="A125" s="49" t="s">
        <v>701</v>
      </c>
      <c r="B125" s="49" t="s">
        <v>98</v>
      </c>
      <c r="C125" s="55" t="s">
        <v>99</v>
      </c>
      <c r="D125" s="49" t="s">
        <v>100</v>
      </c>
      <c r="E125" s="49">
        <v>1</v>
      </c>
      <c r="F125" s="50">
        <v>50000</v>
      </c>
      <c r="G125" s="50">
        <f t="shared" si="4"/>
        <v>50000</v>
      </c>
    </row>
    <row r="126" spans="1:14" x14ac:dyDescent="0.25">
      <c r="A126" s="49" t="s">
        <v>702</v>
      </c>
      <c r="B126" s="49"/>
      <c r="C126" s="55"/>
      <c r="D126" s="49"/>
      <c r="E126" s="49"/>
      <c r="F126" s="96"/>
      <c r="G126" s="50"/>
    </row>
    <row r="127" spans="1:14" ht="26.4" customHeight="1" x14ac:dyDescent="0.25">
      <c r="A127" s="49" t="s">
        <v>703</v>
      </c>
      <c r="B127" s="49" t="s">
        <v>101</v>
      </c>
      <c r="C127" s="55" t="s">
        <v>102</v>
      </c>
      <c r="D127" s="49" t="s">
        <v>15</v>
      </c>
      <c r="E127" s="49">
        <v>1</v>
      </c>
      <c r="F127" s="50">
        <v>175000</v>
      </c>
      <c r="G127" s="50">
        <f t="shared" si="4"/>
        <v>175000</v>
      </c>
    </row>
    <row r="128" spans="1:14" x14ac:dyDescent="0.25">
      <c r="A128" s="49"/>
      <c r="B128" s="49"/>
      <c r="C128" s="55"/>
      <c r="D128" s="49"/>
      <c r="E128" s="49"/>
      <c r="F128" s="50"/>
      <c r="G128" s="50"/>
    </row>
    <row r="129" spans="1:14" ht="26.4" customHeight="1" x14ac:dyDescent="0.25">
      <c r="A129" s="49" t="s">
        <v>704</v>
      </c>
      <c r="B129" s="49" t="s">
        <v>103</v>
      </c>
      <c r="C129" s="55" t="s">
        <v>104</v>
      </c>
      <c r="D129" s="49" t="s">
        <v>15</v>
      </c>
      <c r="E129" s="49">
        <v>1</v>
      </c>
      <c r="F129" s="96">
        <v>50000</v>
      </c>
      <c r="G129" s="50">
        <f t="shared" si="4"/>
        <v>50000</v>
      </c>
    </row>
    <row r="130" spans="1:14" x14ac:dyDescent="0.25">
      <c r="A130" s="49"/>
      <c r="B130" s="49"/>
      <c r="C130" s="55"/>
      <c r="D130" s="49"/>
      <c r="E130" s="49"/>
      <c r="F130" s="96"/>
      <c r="G130" s="50"/>
    </row>
    <row r="131" spans="1:14" ht="26.4" customHeight="1" x14ac:dyDescent="0.25">
      <c r="A131" s="352" t="s">
        <v>89</v>
      </c>
      <c r="B131" s="353"/>
      <c r="C131" s="353"/>
      <c r="D131" s="353"/>
      <c r="E131" s="353"/>
      <c r="F131" s="354"/>
      <c r="G131" s="58">
        <f>IF(SUM(G104:G130)=0,"",SUM(G104:G130))</f>
        <v>18413500</v>
      </c>
    </row>
    <row r="132" spans="1:14" x14ac:dyDescent="0.25">
      <c r="A132" s="21"/>
      <c r="B132" s="80"/>
      <c r="C132" s="81"/>
      <c r="D132" s="80"/>
      <c r="E132" s="82"/>
      <c r="F132" s="61" t="s">
        <v>90</v>
      </c>
      <c r="G132" s="61"/>
    </row>
    <row r="133" spans="1:14" x14ac:dyDescent="0.25">
      <c r="A133" s="62"/>
      <c r="B133" s="83"/>
      <c r="C133" s="84"/>
      <c r="D133" s="83"/>
      <c r="E133" s="85"/>
      <c r="F133" s="65"/>
      <c r="G133" s="65"/>
    </row>
    <row r="134" spans="1:14" x14ac:dyDescent="0.25">
      <c r="A134" s="18" t="str">
        <f>+A54</f>
        <v>PART 1: PRELIMINARY AND GENERAL</v>
      </c>
      <c r="B134" s="19"/>
      <c r="D134" s="21"/>
      <c r="F134" s="23"/>
    </row>
    <row r="135" spans="1:14" x14ac:dyDescent="0.25">
      <c r="A135" s="19"/>
      <c r="B135" s="19"/>
      <c r="D135" s="21"/>
      <c r="F135" s="23"/>
    </row>
    <row r="136" spans="1:14" x14ac:dyDescent="0.25">
      <c r="A136" s="26" t="s">
        <v>0</v>
      </c>
      <c r="B136" s="26" t="s">
        <v>1</v>
      </c>
      <c r="C136" s="27" t="s">
        <v>2</v>
      </c>
      <c r="D136" s="26" t="s">
        <v>3</v>
      </c>
      <c r="E136" s="26" t="s">
        <v>648</v>
      </c>
      <c r="F136" s="28" t="s">
        <v>4</v>
      </c>
      <c r="G136" s="29" t="s">
        <v>5</v>
      </c>
    </row>
    <row r="137" spans="1:14" x14ac:dyDescent="0.25">
      <c r="A137" s="31" t="s">
        <v>6</v>
      </c>
      <c r="B137" s="31" t="s">
        <v>7</v>
      </c>
      <c r="C137" s="32"/>
      <c r="D137" s="31"/>
      <c r="E137" s="31"/>
      <c r="F137" s="33"/>
      <c r="G137" s="34"/>
      <c r="J137" s="86"/>
      <c r="K137" s="87"/>
      <c r="L137" s="87"/>
      <c r="M137" s="88"/>
      <c r="N137" s="89"/>
    </row>
    <row r="138" spans="1:14" ht="26.4" customHeight="1" x14ac:dyDescent="0.25">
      <c r="A138" s="352" t="s">
        <v>43</v>
      </c>
      <c r="B138" s="353"/>
      <c r="C138" s="353"/>
      <c r="D138" s="353"/>
      <c r="E138" s="353"/>
      <c r="F138" s="354"/>
      <c r="G138" s="58">
        <f>IF(G131="","",G131)</f>
        <v>18413500</v>
      </c>
      <c r="J138" s="90"/>
      <c r="K138" s="87"/>
      <c r="L138" s="87"/>
      <c r="M138" s="88"/>
      <c r="N138" s="89"/>
    </row>
    <row r="139" spans="1:14" x14ac:dyDescent="0.25">
      <c r="A139" s="49"/>
      <c r="B139" s="49"/>
      <c r="C139" s="55"/>
      <c r="D139" s="49"/>
      <c r="E139" s="49"/>
      <c r="F139" s="96"/>
      <c r="G139" s="50"/>
      <c r="J139" s="90"/>
      <c r="K139" s="87"/>
      <c r="L139" s="87"/>
      <c r="M139" s="88"/>
      <c r="N139" s="89"/>
    </row>
    <row r="140" spans="1:14" ht="26.4" x14ac:dyDescent="0.25">
      <c r="A140" s="49" t="s">
        <v>705</v>
      </c>
      <c r="B140" s="49" t="s">
        <v>105</v>
      </c>
      <c r="C140" s="55" t="s">
        <v>106</v>
      </c>
      <c r="D140" s="49" t="s">
        <v>15</v>
      </c>
      <c r="E140" s="49">
        <v>1</v>
      </c>
      <c r="F140" s="96">
        <v>20000</v>
      </c>
      <c r="G140" s="50">
        <f t="shared" ref="G140" si="5">IF($F140=" "," ",ROUND($E140*F140,2))</f>
        <v>20000</v>
      </c>
    </row>
    <row r="141" spans="1:14" x14ac:dyDescent="0.25">
      <c r="A141" s="49"/>
      <c r="B141" s="49"/>
      <c r="C141" s="97"/>
      <c r="D141" s="98"/>
      <c r="E141" s="49"/>
      <c r="F141" s="50"/>
      <c r="G141" s="50"/>
    </row>
    <row r="142" spans="1:14" ht="26.4" x14ac:dyDescent="0.25">
      <c r="A142" s="49" t="s">
        <v>706</v>
      </c>
      <c r="B142" s="49" t="s">
        <v>107</v>
      </c>
      <c r="C142" s="55" t="s">
        <v>108</v>
      </c>
      <c r="D142" s="49" t="s">
        <v>15</v>
      </c>
      <c r="E142" s="49">
        <v>1</v>
      </c>
      <c r="F142" s="50">
        <v>50000</v>
      </c>
      <c r="G142" s="50">
        <f t="shared" ref="G142" si="6">IF($F142=" "," ",ROUND($E142*F142,2))</f>
        <v>50000</v>
      </c>
    </row>
    <row r="143" spans="1:14" x14ac:dyDescent="0.25">
      <c r="A143" s="49"/>
      <c r="B143" s="49"/>
      <c r="C143" s="56"/>
      <c r="D143" s="49"/>
      <c r="E143" s="49"/>
      <c r="F143" s="50"/>
      <c r="G143" s="50"/>
    </row>
    <row r="144" spans="1:14" ht="26.4" x14ac:dyDescent="0.25">
      <c r="A144" s="49" t="s">
        <v>707</v>
      </c>
      <c r="B144" s="49" t="s">
        <v>109</v>
      </c>
      <c r="C144" s="55" t="s">
        <v>110</v>
      </c>
      <c r="D144" s="49" t="s">
        <v>15</v>
      </c>
      <c r="E144" s="49">
        <v>1</v>
      </c>
      <c r="F144" s="96">
        <v>10000</v>
      </c>
      <c r="G144" s="50">
        <f t="shared" ref="G144" si="7">IF($F144=" "," ",ROUND($E144*F144,2))</f>
        <v>10000</v>
      </c>
    </row>
    <row r="145" spans="1:7" x14ac:dyDescent="0.25">
      <c r="A145" s="49"/>
      <c r="B145" s="49"/>
      <c r="C145" s="56"/>
      <c r="D145" s="49"/>
      <c r="E145" s="49"/>
      <c r="F145" s="96"/>
      <c r="G145" s="50"/>
    </row>
    <row r="146" spans="1:7" ht="39.6" customHeight="1" x14ac:dyDescent="0.25">
      <c r="A146" s="49" t="s">
        <v>708</v>
      </c>
      <c r="B146" s="49" t="s">
        <v>111</v>
      </c>
      <c r="C146" s="55" t="s">
        <v>112</v>
      </c>
      <c r="D146" s="49" t="s">
        <v>15</v>
      </c>
      <c r="E146" s="49">
        <v>1</v>
      </c>
      <c r="F146" s="50">
        <v>50000</v>
      </c>
      <c r="G146" s="50">
        <f t="shared" ref="G146" si="8">IF($F146=" "," ",ROUND($E146*F146,2))</f>
        <v>50000</v>
      </c>
    </row>
    <row r="147" spans="1:7" x14ac:dyDescent="0.25">
      <c r="A147" s="49"/>
      <c r="B147" s="49"/>
      <c r="C147" s="56"/>
      <c r="D147" s="49"/>
      <c r="E147" s="49"/>
      <c r="F147" s="50"/>
      <c r="G147" s="50"/>
    </row>
    <row r="148" spans="1:7" ht="26.4" customHeight="1" x14ac:dyDescent="0.25">
      <c r="A148" s="49" t="s">
        <v>709</v>
      </c>
      <c r="B148" s="49" t="s">
        <v>113</v>
      </c>
      <c r="C148" s="55" t="s">
        <v>114</v>
      </c>
      <c r="D148" s="49" t="s">
        <v>15</v>
      </c>
      <c r="E148" s="49">
        <v>1</v>
      </c>
      <c r="F148" s="96">
        <v>50000</v>
      </c>
      <c r="G148" s="50">
        <f t="shared" ref="G148" si="9">IF($F148=" "," ",ROUND($E148*F148,2))</f>
        <v>50000</v>
      </c>
    </row>
    <row r="149" spans="1:7" x14ac:dyDescent="0.25">
      <c r="A149" s="49"/>
      <c r="B149" s="49"/>
      <c r="C149" s="55"/>
      <c r="D149" s="49"/>
      <c r="E149" s="49"/>
      <c r="F149" s="96"/>
      <c r="G149" s="50"/>
    </row>
    <row r="150" spans="1:7" ht="26.4" customHeight="1" x14ac:dyDescent="0.25">
      <c r="A150" s="49" t="s">
        <v>710</v>
      </c>
      <c r="B150" s="49" t="s">
        <v>115</v>
      </c>
      <c r="C150" s="55" t="s">
        <v>116</v>
      </c>
      <c r="D150" s="49" t="s">
        <v>15</v>
      </c>
      <c r="E150" s="49">
        <v>1</v>
      </c>
      <c r="F150" s="96">
        <v>50000</v>
      </c>
      <c r="G150" s="50">
        <f t="shared" ref="G150" si="10">IF($F150=" "," ",ROUND($E150*F150,2))</f>
        <v>50000</v>
      </c>
    </row>
    <row r="151" spans="1:7" x14ac:dyDescent="0.25">
      <c r="A151" s="49"/>
      <c r="B151" s="49"/>
      <c r="C151" s="55"/>
      <c r="D151" s="49"/>
      <c r="E151" s="49"/>
      <c r="F151" s="96"/>
      <c r="G151" s="50"/>
    </row>
    <row r="152" spans="1:7" ht="26.4" customHeight="1" x14ac:dyDescent="0.25">
      <c r="A152" s="49" t="s">
        <v>711</v>
      </c>
      <c r="B152" s="49"/>
      <c r="C152" s="55" t="s">
        <v>117</v>
      </c>
      <c r="D152" s="49" t="s">
        <v>15</v>
      </c>
      <c r="E152" s="49">
        <v>1</v>
      </c>
      <c r="F152" s="50">
        <v>100000</v>
      </c>
      <c r="G152" s="50">
        <f t="shared" ref="G152" si="11">IF($F152=" "," ",ROUND($E152*F152,2))</f>
        <v>100000</v>
      </c>
    </row>
    <row r="153" spans="1:7" x14ac:dyDescent="0.25">
      <c r="A153" s="41"/>
      <c r="B153" s="44"/>
      <c r="C153" s="99"/>
      <c r="D153" s="44"/>
      <c r="E153" s="44"/>
      <c r="F153" s="100"/>
      <c r="G153" s="46"/>
    </row>
    <row r="154" spans="1:7" x14ac:dyDescent="0.25">
      <c r="A154" s="41" t="s">
        <v>712</v>
      </c>
      <c r="B154" s="91"/>
      <c r="C154" s="99" t="s">
        <v>675</v>
      </c>
      <c r="D154" s="44"/>
      <c r="E154" s="44"/>
      <c r="F154" s="46"/>
      <c r="G154" s="46"/>
    </row>
    <row r="155" spans="1:7" x14ac:dyDescent="0.25">
      <c r="A155" s="41"/>
      <c r="B155" s="44"/>
      <c r="D155" s="44"/>
      <c r="E155" s="44"/>
      <c r="F155" s="45"/>
      <c r="G155" s="46"/>
    </row>
    <row r="156" spans="1:7" ht="39.6" customHeight="1" x14ac:dyDescent="0.25">
      <c r="A156" s="49" t="s">
        <v>713</v>
      </c>
      <c r="B156" s="49"/>
      <c r="C156" s="55" t="s">
        <v>118</v>
      </c>
      <c r="D156" s="49" t="s">
        <v>15</v>
      </c>
      <c r="E156" s="49">
        <v>1</v>
      </c>
      <c r="F156" s="6"/>
      <c r="G156" s="50" t="str">
        <f t="shared" ref="G156" si="12">IF($F156=" "," ",ROUND($E156*F156,2))</f>
        <v xml:space="preserve"> </v>
      </c>
    </row>
    <row r="157" spans="1:7" x14ac:dyDescent="0.25">
      <c r="A157" s="49"/>
      <c r="B157" s="49"/>
      <c r="C157" s="56"/>
      <c r="D157" s="49"/>
      <c r="E157" s="49"/>
      <c r="F157" s="50"/>
      <c r="G157" s="50"/>
    </row>
    <row r="158" spans="1:7" ht="39.6" x14ac:dyDescent="0.25">
      <c r="A158" s="49" t="s">
        <v>714</v>
      </c>
      <c r="B158" s="49"/>
      <c r="C158" s="55" t="s">
        <v>119</v>
      </c>
      <c r="D158" s="49" t="s">
        <v>15</v>
      </c>
      <c r="E158" s="49">
        <v>1</v>
      </c>
      <c r="F158" s="3"/>
      <c r="G158" s="50" t="str">
        <f>IF($F158=" "," ",ROUND($E158*F158,2))</f>
        <v xml:space="preserve"> </v>
      </c>
    </row>
    <row r="159" spans="1:7" x14ac:dyDescent="0.25">
      <c r="A159" s="41"/>
      <c r="B159" s="44"/>
      <c r="D159" s="44"/>
      <c r="E159" s="44"/>
      <c r="F159" s="45"/>
      <c r="G159" s="46"/>
    </row>
    <row r="160" spans="1:7" x14ac:dyDescent="0.25">
      <c r="A160" s="41"/>
      <c r="B160" s="44"/>
      <c r="D160" s="44"/>
      <c r="E160" s="44"/>
      <c r="F160" s="45"/>
      <c r="G160" s="46"/>
    </row>
    <row r="161" spans="1:7" ht="26.4" customHeight="1" x14ac:dyDescent="0.25">
      <c r="A161" s="352" t="s">
        <v>120</v>
      </c>
      <c r="B161" s="353"/>
      <c r="C161" s="353"/>
      <c r="D161" s="353"/>
      <c r="E161" s="353"/>
      <c r="F161" s="353"/>
      <c r="G161" s="58">
        <f>IF(SUM(G138:G160)=0,"",SUM(G138:G160))</f>
        <v>18743500</v>
      </c>
    </row>
  </sheetData>
  <sheetProtection algorithmName="SHA-512" hashValue="aBnUytvuaWG1gzJ/BI5Py87sL5RG9nMqs8rO7GAci7/PecNmSucKJMDBrYko38jdljwcI0dnE5zZ/DlVBTd7tw==" saltValue="3sILPGR2iyzhVb6Qkqc6lg==" spinCount="100000" sheet="1" objects="1" scenarios="1"/>
  <mergeCells count="7">
    <mergeCell ref="A138:F138"/>
    <mergeCell ref="A51:F51"/>
    <mergeCell ref="A58:F58"/>
    <mergeCell ref="A161:F161"/>
    <mergeCell ref="A97:F97"/>
    <mergeCell ref="A104:F104"/>
    <mergeCell ref="A131:F131"/>
  </mergeCells>
  <phoneticPr fontId="0" type="noConversion"/>
  <pageMargins left="0.78740157480314965" right="0.70866141732283472" top="1.0236220472440944" bottom="0.78740157480314965" header="0.39370078740157483" footer="0.39370078740157483"/>
  <pageSetup paperSize="9" scale="85" firstPageNumber="2" fitToHeight="0" orientation="portrait" useFirstPageNumber="1" r:id="rId1"/>
  <headerFooter alignWithMargins="0">
    <oddHeader>&amp;L&amp;"Arial,Regular"&amp;8Contract No.: &amp;KFF0000XXXXX&amp;K000000
Portion 2: Contract
Part C2: Pricing Data
Part C2:2: Bill of Quantities&amp;R&amp;"Arial,Regular"&amp;9&amp;G</oddHeader>
    <oddFooter xml:space="preserve">&amp;C&amp;"Arial,Regular"&amp;8C2.2-&amp;P
</oddFooter>
  </headerFooter>
  <rowBreaks count="3" manualBreakCount="3">
    <brk id="52" max="6" man="1"/>
    <brk id="98" max="6" man="1"/>
    <brk id="132" max="6" man="1"/>
  </rowBreaks>
  <ignoredErrors>
    <ignoredError sqref="A54 F95" unlockedFormula="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dimension ref="A1:H117"/>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7" width="12.33203125" style="24" customWidth="1"/>
    <col min="8" max="8" width="3.5" style="17" customWidth="1"/>
    <col min="9" max="16384" width="8.75" style="17"/>
  </cols>
  <sheetData>
    <row r="1" spans="1:8" x14ac:dyDescent="0.25">
      <c r="A1" s="14"/>
      <c r="B1" s="14"/>
      <c r="C1" s="15"/>
      <c r="D1" s="14"/>
      <c r="E1" s="14"/>
      <c r="F1" s="16"/>
      <c r="G1" s="16"/>
    </row>
    <row r="2" spans="1:8" x14ac:dyDescent="0.25">
      <c r="A2" s="18" t="s">
        <v>1315</v>
      </c>
      <c r="B2" s="19"/>
      <c r="D2" s="21"/>
      <c r="F2" s="23"/>
      <c r="H2" s="25"/>
    </row>
    <row r="3" spans="1:8" x14ac:dyDescent="0.25">
      <c r="A3" s="18"/>
      <c r="B3" s="19"/>
      <c r="D3" s="21"/>
      <c r="F3" s="23"/>
      <c r="H3" s="25"/>
    </row>
    <row r="4" spans="1:8" x14ac:dyDescent="0.25">
      <c r="A4" s="26" t="s">
        <v>0</v>
      </c>
      <c r="B4" s="26" t="s">
        <v>1</v>
      </c>
      <c r="C4" s="27" t="s">
        <v>2</v>
      </c>
      <c r="D4" s="26" t="s">
        <v>3</v>
      </c>
      <c r="E4" s="26" t="s">
        <v>648</v>
      </c>
      <c r="F4" s="28" t="s">
        <v>4</v>
      </c>
      <c r="G4" s="29" t="s">
        <v>5</v>
      </c>
      <c r="H4" s="30"/>
    </row>
    <row r="5" spans="1:8" x14ac:dyDescent="0.25">
      <c r="A5" s="31" t="s">
        <v>6</v>
      </c>
      <c r="B5" s="31" t="s">
        <v>7</v>
      </c>
      <c r="C5" s="32"/>
      <c r="D5" s="31"/>
      <c r="E5" s="31"/>
      <c r="F5" s="33"/>
      <c r="G5" s="34"/>
      <c r="H5" s="35"/>
    </row>
    <row r="6" spans="1:8" x14ac:dyDescent="0.25">
      <c r="A6" s="36"/>
      <c r="B6" s="101"/>
      <c r="C6" s="38"/>
      <c r="D6" s="37"/>
      <c r="E6" s="102"/>
      <c r="F6" s="39" t="s">
        <v>90</v>
      </c>
      <c r="G6" s="40"/>
      <c r="H6" s="35"/>
    </row>
    <row r="7" spans="1:8" x14ac:dyDescent="0.25">
      <c r="A7" s="41"/>
      <c r="B7" s="103"/>
      <c r="C7" s="42"/>
      <c r="D7" s="43"/>
      <c r="E7" s="104"/>
      <c r="F7" s="45" t="s">
        <v>90</v>
      </c>
      <c r="G7" s="46" t="str">
        <f>IF($F7=" "," ",ROUND($E7*F7,2))</f>
        <v xml:space="preserve"> </v>
      </c>
      <c r="H7" s="35"/>
    </row>
    <row r="8" spans="1:8" x14ac:dyDescent="0.25">
      <c r="A8" s="41" t="s">
        <v>702</v>
      </c>
      <c r="B8" s="105" t="s">
        <v>8</v>
      </c>
      <c r="C8" s="106" t="s">
        <v>121</v>
      </c>
      <c r="D8" s="76"/>
      <c r="E8" s="104"/>
      <c r="F8" s="45"/>
      <c r="G8" s="46" t="s">
        <v>90</v>
      </c>
      <c r="H8" s="35"/>
    </row>
    <row r="9" spans="1:8" x14ac:dyDescent="0.25">
      <c r="A9" s="41" t="s">
        <v>702</v>
      </c>
      <c r="B9" s="105" t="s">
        <v>122</v>
      </c>
      <c r="C9" s="107"/>
      <c r="D9" s="76"/>
      <c r="E9" s="104"/>
      <c r="F9" s="45"/>
      <c r="G9" s="46" t="s">
        <v>90</v>
      </c>
      <c r="H9" s="35"/>
    </row>
    <row r="10" spans="1:8" x14ac:dyDescent="0.25">
      <c r="A10" s="41" t="s">
        <v>720</v>
      </c>
      <c r="B10" s="41" t="s">
        <v>123</v>
      </c>
      <c r="C10" s="106" t="s">
        <v>124</v>
      </c>
      <c r="D10" s="44"/>
      <c r="E10" s="104"/>
      <c r="F10" s="45"/>
      <c r="G10" s="46"/>
      <c r="H10" s="35"/>
    </row>
    <row r="11" spans="1:8" ht="26.4" customHeight="1" x14ac:dyDescent="0.25">
      <c r="A11" s="49" t="s">
        <v>721</v>
      </c>
      <c r="B11" s="49"/>
      <c r="C11" s="108" t="s">
        <v>716</v>
      </c>
      <c r="D11" s="49" t="s">
        <v>125</v>
      </c>
      <c r="E11" s="109">
        <v>1</v>
      </c>
      <c r="F11" s="3"/>
      <c r="G11" s="50" t="str">
        <f t="shared" ref="G11:G14" si="0">IF($F11=" "," ",ROUND($E11*F11,2))</f>
        <v xml:space="preserve"> </v>
      </c>
      <c r="H11" s="35"/>
    </row>
    <row r="12" spans="1:8" ht="26.4" customHeight="1" x14ac:dyDescent="0.25">
      <c r="A12" s="49" t="s">
        <v>722</v>
      </c>
      <c r="B12" s="110"/>
      <c r="C12" s="108" t="s">
        <v>717</v>
      </c>
      <c r="D12" s="74" t="s">
        <v>125</v>
      </c>
      <c r="E12" s="109">
        <v>2</v>
      </c>
      <c r="F12" s="3"/>
      <c r="G12" s="50" t="str">
        <f t="shared" si="0"/>
        <v xml:space="preserve"> </v>
      </c>
      <c r="H12" s="35"/>
    </row>
    <row r="13" spans="1:8" ht="26.4" customHeight="1" x14ac:dyDescent="0.25">
      <c r="A13" s="49" t="s">
        <v>723</v>
      </c>
      <c r="B13" s="110"/>
      <c r="C13" s="108" t="s">
        <v>126</v>
      </c>
      <c r="D13" s="74" t="s">
        <v>125</v>
      </c>
      <c r="E13" s="111">
        <v>2</v>
      </c>
      <c r="F13" s="3"/>
      <c r="G13" s="50" t="str">
        <f t="shared" si="0"/>
        <v xml:space="preserve"> </v>
      </c>
      <c r="H13" s="35"/>
    </row>
    <row r="14" spans="1:8" ht="26.4" x14ac:dyDescent="0.25">
      <c r="A14" s="49" t="s">
        <v>724</v>
      </c>
      <c r="B14" s="110"/>
      <c r="C14" s="108" t="s">
        <v>127</v>
      </c>
      <c r="D14" s="74" t="s">
        <v>125</v>
      </c>
      <c r="E14" s="111">
        <v>0.5</v>
      </c>
      <c r="F14" s="3"/>
      <c r="G14" s="50" t="str">
        <f t="shared" si="0"/>
        <v xml:space="preserve"> </v>
      </c>
      <c r="H14" s="35"/>
    </row>
    <row r="15" spans="1:8" x14ac:dyDescent="0.25">
      <c r="A15" s="41"/>
      <c r="B15" s="76"/>
      <c r="C15" s="112"/>
      <c r="D15" s="76"/>
      <c r="E15" s="104"/>
      <c r="F15" s="45"/>
      <c r="G15" s="46" t="s">
        <v>90</v>
      </c>
      <c r="H15" s="35"/>
    </row>
    <row r="16" spans="1:8" ht="26.4" x14ac:dyDescent="0.25">
      <c r="A16" s="49" t="s">
        <v>767</v>
      </c>
      <c r="B16" s="110" t="s">
        <v>128</v>
      </c>
      <c r="C16" s="113" t="s">
        <v>718</v>
      </c>
      <c r="D16" s="74" t="s">
        <v>125</v>
      </c>
      <c r="E16" s="109">
        <v>2</v>
      </c>
      <c r="F16" s="3"/>
      <c r="G16" s="50" t="str">
        <f t="shared" ref="G16" si="1">IF($F16=" "," ",ROUND($E16*F16,2))</f>
        <v xml:space="preserve"> </v>
      </c>
      <c r="H16" s="35"/>
    </row>
    <row r="17" spans="1:8" ht="26.4" x14ac:dyDescent="0.25">
      <c r="A17" s="41"/>
      <c r="B17" s="44" t="s">
        <v>129</v>
      </c>
      <c r="C17" s="114" t="s">
        <v>130</v>
      </c>
      <c r="D17" s="44"/>
      <c r="E17" s="104"/>
      <c r="F17" s="45"/>
      <c r="G17" s="46"/>
      <c r="H17" s="35"/>
    </row>
    <row r="18" spans="1:8" ht="26.4" x14ac:dyDescent="0.25">
      <c r="A18" s="41"/>
      <c r="B18" s="44"/>
      <c r="C18" s="112" t="s">
        <v>131</v>
      </c>
      <c r="D18" s="44"/>
      <c r="E18" s="104"/>
      <c r="F18" s="45"/>
      <c r="G18" s="46"/>
      <c r="H18" s="35"/>
    </row>
    <row r="19" spans="1:8" ht="26.4" customHeight="1" x14ac:dyDescent="0.25">
      <c r="A19" s="49" t="s">
        <v>725</v>
      </c>
      <c r="B19" s="115"/>
      <c r="C19" s="116" t="s">
        <v>132</v>
      </c>
      <c r="D19" s="117" t="s">
        <v>133</v>
      </c>
      <c r="E19" s="109">
        <v>78</v>
      </c>
      <c r="F19" s="3"/>
      <c r="G19" s="50" t="str">
        <f t="shared" ref="G19:G21" si="2">IF($F19=" "," ",ROUND($E19*F19,2))</f>
        <v xml:space="preserve"> </v>
      </c>
      <c r="H19" s="35"/>
    </row>
    <row r="20" spans="1:8" ht="26.4" customHeight="1" x14ac:dyDescent="0.25">
      <c r="A20" s="49" t="s">
        <v>726</v>
      </c>
      <c r="B20" s="115"/>
      <c r="C20" s="116" t="s">
        <v>134</v>
      </c>
      <c r="D20" s="117" t="s">
        <v>21</v>
      </c>
      <c r="E20" s="109">
        <v>1</v>
      </c>
      <c r="F20" s="3"/>
      <c r="G20" s="50" t="str">
        <f t="shared" si="2"/>
        <v xml:space="preserve"> </v>
      </c>
      <c r="H20" s="35"/>
    </row>
    <row r="21" spans="1:8" ht="26.4" customHeight="1" x14ac:dyDescent="0.25">
      <c r="A21" s="49" t="s">
        <v>727</v>
      </c>
      <c r="B21" s="79"/>
      <c r="C21" s="116" t="s">
        <v>135</v>
      </c>
      <c r="D21" s="117" t="s">
        <v>21</v>
      </c>
      <c r="E21" s="109">
        <v>3</v>
      </c>
      <c r="F21" s="3"/>
      <c r="G21" s="50" t="str">
        <f t="shared" si="2"/>
        <v xml:space="preserve"> </v>
      </c>
      <c r="H21" s="35"/>
    </row>
    <row r="22" spans="1:8" ht="26.4" x14ac:dyDescent="0.25">
      <c r="A22" s="41"/>
      <c r="B22" s="44" t="s">
        <v>136</v>
      </c>
      <c r="C22" s="114" t="s">
        <v>137</v>
      </c>
      <c r="D22" s="44"/>
      <c r="E22" s="104"/>
      <c r="F22" s="45"/>
      <c r="G22" s="46"/>
      <c r="H22" s="35"/>
    </row>
    <row r="23" spans="1:8" ht="26.4" x14ac:dyDescent="0.25">
      <c r="A23" s="49" t="s">
        <v>728</v>
      </c>
      <c r="B23" s="49"/>
      <c r="C23" s="108" t="s">
        <v>138</v>
      </c>
      <c r="D23" s="49" t="s">
        <v>21</v>
      </c>
      <c r="E23" s="109">
        <v>1</v>
      </c>
      <c r="F23" s="3"/>
      <c r="G23" s="50" t="str">
        <f t="shared" ref="G23" si="3">IF($F23=" "," ",ROUND($E23*F23,2))</f>
        <v xml:space="preserve"> </v>
      </c>
      <c r="H23" s="35"/>
    </row>
    <row r="24" spans="1:8" x14ac:dyDescent="0.25">
      <c r="A24" s="49"/>
      <c r="B24" s="49"/>
      <c r="C24" s="113"/>
      <c r="D24" s="49"/>
      <c r="E24" s="109"/>
      <c r="F24" s="50"/>
      <c r="G24" s="50"/>
      <c r="H24" s="35"/>
    </row>
    <row r="25" spans="1:8" ht="26.4" x14ac:dyDescent="0.25">
      <c r="A25" s="118" t="s">
        <v>729</v>
      </c>
      <c r="B25" s="49" t="s">
        <v>139</v>
      </c>
      <c r="C25" s="113" t="s">
        <v>140</v>
      </c>
      <c r="D25" s="49" t="s">
        <v>141</v>
      </c>
      <c r="E25" s="109">
        <v>2000</v>
      </c>
      <c r="F25" s="3"/>
      <c r="G25" s="50" t="str">
        <f t="shared" ref="G25" si="4">IF($F25=" "," ",ROUND($E25*F25,2))</f>
        <v xml:space="preserve"> </v>
      </c>
      <c r="H25" s="35"/>
    </row>
    <row r="26" spans="1:8" x14ac:dyDescent="0.25">
      <c r="A26" s="41"/>
      <c r="B26" s="31" t="s">
        <v>142</v>
      </c>
      <c r="C26" s="32" t="s">
        <v>143</v>
      </c>
      <c r="D26" s="119"/>
      <c r="E26" s="72"/>
      <c r="F26" s="45"/>
      <c r="G26" s="46"/>
      <c r="H26" s="35"/>
    </row>
    <row r="27" spans="1:8" x14ac:dyDescent="0.25">
      <c r="A27" s="41"/>
      <c r="B27" s="68" t="s">
        <v>144</v>
      </c>
      <c r="C27" s="112"/>
      <c r="D27" s="119"/>
      <c r="E27" s="72"/>
      <c r="F27" s="45"/>
      <c r="G27" s="46"/>
      <c r="H27" s="35"/>
    </row>
    <row r="28" spans="1:8" x14ac:dyDescent="0.25">
      <c r="A28" s="41" t="s">
        <v>730</v>
      </c>
      <c r="B28" s="41" t="s">
        <v>16</v>
      </c>
      <c r="C28" s="106" t="s">
        <v>145</v>
      </c>
      <c r="D28" s="44"/>
      <c r="E28" s="72"/>
      <c r="F28" s="45"/>
      <c r="G28" s="46"/>
      <c r="H28" s="35"/>
    </row>
    <row r="29" spans="1:8" ht="26.4" x14ac:dyDescent="0.25">
      <c r="A29" s="49" t="s">
        <v>731</v>
      </c>
      <c r="B29" s="49"/>
      <c r="C29" s="108" t="s">
        <v>146</v>
      </c>
      <c r="D29" s="49" t="s">
        <v>141</v>
      </c>
      <c r="E29" s="73">
        <v>23500</v>
      </c>
      <c r="F29" s="3"/>
      <c r="G29" s="50" t="str">
        <f t="shared" ref="G29:G30" si="5">IF($F29=" "," ",ROUND($E29*F29,2))</f>
        <v xml:space="preserve"> </v>
      </c>
      <c r="H29" s="35"/>
    </row>
    <row r="30" spans="1:8" ht="26.4" x14ac:dyDescent="0.25">
      <c r="A30" s="49" t="s">
        <v>732</v>
      </c>
      <c r="B30" s="49"/>
      <c r="C30" s="108" t="s">
        <v>147</v>
      </c>
      <c r="D30" s="49" t="s">
        <v>141</v>
      </c>
      <c r="E30" s="73">
        <v>365</v>
      </c>
      <c r="F30" s="3"/>
      <c r="G30" s="50" t="str">
        <f t="shared" si="5"/>
        <v xml:space="preserve"> </v>
      </c>
      <c r="H30" s="35"/>
    </row>
    <row r="31" spans="1:8" ht="26.4" customHeight="1" x14ac:dyDescent="0.25">
      <c r="A31" s="49"/>
      <c r="B31" s="49"/>
      <c r="C31" s="56" t="s">
        <v>148</v>
      </c>
      <c r="D31" s="49"/>
      <c r="E31" s="73"/>
      <c r="F31" s="50"/>
      <c r="G31" s="50"/>
      <c r="H31" s="35"/>
    </row>
    <row r="32" spans="1:8" ht="26.4" customHeight="1" x14ac:dyDescent="0.25">
      <c r="A32" s="49" t="s">
        <v>733</v>
      </c>
      <c r="B32" s="79"/>
      <c r="C32" s="116" t="s">
        <v>149</v>
      </c>
      <c r="D32" s="49" t="s">
        <v>141</v>
      </c>
      <c r="E32" s="73">
        <v>1000</v>
      </c>
      <c r="F32" s="3"/>
      <c r="G32" s="50" t="str">
        <f t="shared" ref="G32" si="6">IF($F32=" "," ",ROUND($E32*F32,2))</f>
        <v xml:space="preserve"> </v>
      </c>
      <c r="H32" s="35"/>
    </row>
    <row r="33" spans="1:8" x14ac:dyDescent="0.25">
      <c r="A33" s="41"/>
      <c r="B33" s="120" t="s">
        <v>24</v>
      </c>
      <c r="C33" s="121" t="s">
        <v>150</v>
      </c>
      <c r="D33" s="122"/>
      <c r="E33" s="123"/>
      <c r="F33" s="45"/>
      <c r="G33" s="46"/>
      <c r="H33" s="35"/>
    </row>
    <row r="34" spans="1:8" ht="26.4" x14ac:dyDescent="0.25">
      <c r="A34" s="49" t="s">
        <v>734</v>
      </c>
      <c r="B34" s="124"/>
      <c r="C34" s="97" t="s">
        <v>151</v>
      </c>
      <c r="D34" s="49" t="s">
        <v>141</v>
      </c>
      <c r="E34" s="73">
        <v>24070</v>
      </c>
      <c r="F34" s="3"/>
      <c r="G34" s="50" t="str">
        <f t="shared" ref="G34" si="7">IF($F34=" "," ",ROUND($E34*F34,2))</f>
        <v xml:space="preserve"> </v>
      </c>
      <c r="H34" s="35"/>
    </row>
    <row r="35" spans="1:8" ht="26.4" customHeight="1" x14ac:dyDescent="0.25">
      <c r="A35" s="49"/>
      <c r="B35" s="124"/>
      <c r="C35" s="56" t="s">
        <v>152</v>
      </c>
      <c r="D35" s="49"/>
      <c r="E35" s="73"/>
      <c r="F35" s="50"/>
      <c r="G35" s="50"/>
      <c r="H35" s="35"/>
    </row>
    <row r="36" spans="1:8" ht="26.4" customHeight="1" x14ac:dyDescent="0.25">
      <c r="A36" s="49" t="s">
        <v>735</v>
      </c>
      <c r="B36" s="49"/>
      <c r="C36" s="116" t="s">
        <v>149</v>
      </c>
      <c r="D36" s="49" t="s">
        <v>141</v>
      </c>
      <c r="E36" s="73">
        <v>22800</v>
      </c>
      <c r="F36" s="3"/>
      <c r="G36" s="50" t="str">
        <f t="shared" ref="G36" si="8">IF($F36=" "," ",ROUND($E36*F36,2))</f>
        <v xml:space="preserve"> </v>
      </c>
      <c r="H36" s="35"/>
    </row>
    <row r="37" spans="1:8" ht="26.4" x14ac:dyDescent="0.25">
      <c r="A37" s="41"/>
      <c r="B37" s="120" t="s">
        <v>153</v>
      </c>
      <c r="C37" s="121" t="s">
        <v>154</v>
      </c>
      <c r="D37" s="122"/>
      <c r="E37" s="123"/>
      <c r="F37" s="45"/>
      <c r="G37" s="46" t="s">
        <v>90</v>
      </c>
      <c r="H37" s="35"/>
    </row>
    <row r="38" spans="1:8" ht="25.8" customHeight="1" x14ac:dyDescent="0.25">
      <c r="A38" s="49" t="s">
        <v>736</v>
      </c>
      <c r="B38" s="124"/>
      <c r="C38" s="97" t="s">
        <v>155</v>
      </c>
      <c r="D38" s="49" t="s">
        <v>141</v>
      </c>
      <c r="E38" s="73">
        <v>22550</v>
      </c>
      <c r="F38" s="3"/>
      <c r="G38" s="50" t="str">
        <f t="shared" ref="G38" si="9">IF($F38=" "," ",ROUND($E38*F38,2))</f>
        <v xml:space="preserve"> </v>
      </c>
      <c r="H38" s="35"/>
    </row>
    <row r="39" spans="1:8" x14ac:dyDescent="0.25">
      <c r="A39" s="41"/>
      <c r="B39" s="125"/>
      <c r="C39" s="126"/>
      <c r="D39" s="44"/>
      <c r="E39" s="104"/>
      <c r="F39" s="45"/>
      <c r="G39" s="46" t="s">
        <v>90</v>
      </c>
      <c r="H39" s="35"/>
    </row>
    <row r="40" spans="1:8" ht="26.4" customHeight="1" x14ac:dyDescent="0.25">
      <c r="A40" s="350" t="s">
        <v>89</v>
      </c>
      <c r="B40" s="350"/>
      <c r="C40" s="350"/>
      <c r="D40" s="350"/>
      <c r="E40" s="350"/>
      <c r="F40" s="350"/>
      <c r="G40" s="58" t="str">
        <f>IF(SUM(G7:G39)=0,"",SUM(G7:G39))</f>
        <v/>
      </c>
      <c r="H40" s="35"/>
    </row>
    <row r="41" spans="1:8" x14ac:dyDescent="0.25">
      <c r="A41" s="21"/>
      <c r="B41" s="83"/>
      <c r="C41" s="84"/>
      <c r="D41" s="83"/>
      <c r="E41" s="127"/>
      <c r="F41" s="65" t="s">
        <v>90</v>
      </c>
      <c r="G41" s="61"/>
      <c r="H41" s="35"/>
    </row>
    <row r="42" spans="1:8" x14ac:dyDescent="0.25">
      <c r="A42" s="62"/>
      <c r="B42" s="83"/>
      <c r="C42" s="84"/>
      <c r="D42" s="83"/>
      <c r="E42" s="127"/>
      <c r="F42" s="65"/>
      <c r="G42" s="65"/>
      <c r="H42" s="35"/>
    </row>
    <row r="43" spans="1:8" x14ac:dyDescent="0.25">
      <c r="A43" s="18" t="str">
        <f>+A2</f>
        <v>PART 2: SITE CLEARING, EXCAVATION AND EARTHWORKS</v>
      </c>
      <c r="B43" s="19"/>
      <c r="D43" s="21"/>
      <c r="E43" s="128"/>
      <c r="F43" s="23"/>
    </row>
    <row r="44" spans="1:8" x14ac:dyDescent="0.25">
      <c r="A44" s="18"/>
      <c r="B44" s="19"/>
      <c r="D44" s="21"/>
      <c r="E44" s="128"/>
      <c r="F44" s="23"/>
    </row>
    <row r="45" spans="1:8" x14ac:dyDescent="0.25">
      <c r="A45" s="26" t="s">
        <v>0</v>
      </c>
      <c r="B45" s="26" t="s">
        <v>1</v>
      </c>
      <c r="C45" s="27" t="s">
        <v>2</v>
      </c>
      <c r="D45" s="26" t="s">
        <v>3</v>
      </c>
      <c r="E45" s="26" t="s">
        <v>648</v>
      </c>
      <c r="F45" s="28" t="s">
        <v>4</v>
      </c>
      <c r="G45" s="29" t="s">
        <v>5</v>
      </c>
    </row>
    <row r="46" spans="1:8" x14ac:dyDescent="0.25">
      <c r="A46" s="31" t="s">
        <v>6</v>
      </c>
      <c r="B46" s="31" t="s">
        <v>7</v>
      </c>
      <c r="C46" s="32"/>
      <c r="D46" s="31"/>
      <c r="E46" s="31"/>
      <c r="F46" s="33"/>
      <c r="G46" s="34"/>
    </row>
    <row r="47" spans="1:8" ht="26.4" customHeight="1" x14ac:dyDescent="0.25">
      <c r="A47" s="351" t="s">
        <v>43</v>
      </c>
      <c r="B47" s="351"/>
      <c r="C47" s="351"/>
      <c r="D47" s="351"/>
      <c r="E47" s="351"/>
      <c r="F47" s="351"/>
      <c r="G47" s="58" t="str">
        <f>IF(G40="","",G40)</f>
        <v/>
      </c>
    </row>
    <row r="48" spans="1:8" x14ac:dyDescent="0.25">
      <c r="A48" s="41"/>
      <c r="B48" s="43" t="s">
        <v>156</v>
      </c>
      <c r="C48" s="32" t="s">
        <v>157</v>
      </c>
      <c r="D48" s="130"/>
      <c r="E48" s="131"/>
      <c r="F48" s="45"/>
      <c r="G48" s="46"/>
      <c r="H48" s="35"/>
    </row>
    <row r="49" spans="1:8" ht="26.4" customHeight="1" x14ac:dyDescent="0.25">
      <c r="A49" s="49" t="s">
        <v>737</v>
      </c>
      <c r="B49" s="115"/>
      <c r="C49" s="108" t="s">
        <v>158</v>
      </c>
      <c r="D49" s="98" t="s">
        <v>159</v>
      </c>
      <c r="E49" s="109">
        <v>10000</v>
      </c>
      <c r="F49" s="3"/>
      <c r="G49" s="50" t="str">
        <f t="shared" ref="G49:G52" si="10">IF($F49=" "," ",ROUND($E49*F49,2))</f>
        <v xml:space="preserve"> </v>
      </c>
      <c r="H49" s="35"/>
    </row>
    <row r="50" spans="1:8" ht="26.4" customHeight="1" x14ac:dyDescent="0.25">
      <c r="A50" s="49" t="s">
        <v>738</v>
      </c>
      <c r="B50" s="124"/>
      <c r="C50" s="108" t="s">
        <v>160</v>
      </c>
      <c r="D50" s="98" t="s">
        <v>159</v>
      </c>
      <c r="E50" s="132">
        <v>3300</v>
      </c>
      <c r="F50" s="3"/>
      <c r="G50" s="50" t="str">
        <f t="shared" si="10"/>
        <v xml:space="preserve"> </v>
      </c>
      <c r="H50" s="35"/>
    </row>
    <row r="51" spans="1:8" ht="26.4" customHeight="1" x14ac:dyDescent="0.25">
      <c r="A51" s="49" t="s">
        <v>739</v>
      </c>
      <c r="B51" s="124"/>
      <c r="C51" s="108" t="s">
        <v>161</v>
      </c>
      <c r="D51" s="98" t="s">
        <v>159</v>
      </c>
      <c r="E51" s="132">
        <v>20000</v>
      </c>
      <c r="F51" s="3"/>
      <c r="G51" s="50" t="str">
        <f t="shared" si="10"/>
        <v xml:space="preserve"> </v>
      </c>
      <c r="H51" s="35"/>
    </row>
    <row r="52" spans="1:8" ht="26.4" x14ac:dyDescent="0.25">
      <c r="A52" s="49" t="s">
        <v>740</v>
      </c>
      <c r="B52" s="124"/>
      <c r="C52" s="108" t="s">
        <v>162</v>
      </c>
      <c r="D52" s="98" t="s">
        <v>159</v>
      </c>
      <c r="E52" s="109">
        <v>5000</v>
      </c>
      <c r="F52" s="3"/>
      <c r="G52" s="50" t="str">
        <f t="shared" si="10"/>
        <v xml:space="preserve"> </v>
      </c>
      <c r="H52" s="35"/>
    </row>
    <row r="53" spans="1:8" x14ac:dyDescent="0.25">
      <c r="A53" s="41"/>
      <c r="B53" s="43" t="s">
        <v>163</v>
      </c>
      <c r="C53" s="32" t="s">
        <v>164</v>
      </c>
      <c r="D53" s="130"/>
      <c r="E53" s="131"/>
      <c r="F53" s="45"/>
      <c r="G53" s="46"/>
      <c r="H53" s="35"/>
    </row>
    <row r="54" spans="1:8" ht="26.4" customHeight="1" x14ac:dyDescent="0.25">
      <c r="A54" s="49" t="s">
        <v>741</v>
      </c>
      <c r="B54" s="115"/>
      <c r="C54" s="108" t="s">
        <v>165</v>
      </c>
      <c r="D54" s="98" t="s">
        <v>159</v>
      </c>
      <c r="E54" s="109">
        <v>10000</v>
      </c>
      <c r="F54" s="3"/>
      <c r="G54" s="50" t="str">
        <f t="shared" ref="G54:G57" si="11">IF($F54=" "," ",ROUND($E54*F54,2))</f>
        <v xml:space="preserve"> </v>
      </c>
      <c r="H54" s="35"/>
    </row>
    <row r="55" spans="1:8" ht="26.4" customHeight="1" x14ac:dyDescent="0.25">
      <c r="A55" s="49" t="s">
        <v>742</v>
      </c>
      <c r="B55" s="124"/>
      <c r="C55" s="108" t="s">
        <v>166</v>
      </c>
      <c r="D55" s="98" t="s">
        <v>159</v>
      </c>
      <c r="E55" s="109">
        <v>3300</v>
      </c>
      <c r="F55" s="3"/>
      <c r="G55" s="50" t="str">
        <f t="shared" si="11"/>
        <v xml:space="preserve"> </v>
      </c>
      <c r="H55" s="35"/>
    </row>
    <row r="56" spans="1:8" ht="26.4" customHeight="1" x14ac:dyDescent="0.25">
      <c r="A56" s="49" t="s">
        <v>743</v>
      </c>
      <c r="B56" s="124"/>
      <c r="C56" s="108" t="s">
        <v>126</v>
      </c>
      <c r="D56" s="98" t="s">
        <v>159</v>
      </c>
      <c r="E56" s="109">
        <v>20000</v>
      </c>
      <c r="F56" s="3"/>
      <c r="G56" s="50" t="str">
        <f t="shared" si="11"/>
        <v xml:space="preserve"> </v>
      </c>
      <c r="H56" s="35"/>
    </row>
    <row r="57" spans="1:8" ht="26.4" x14ac:dyDescent="0.25">
      <c r="A57" s="49" t="s">
        <v>744</v>
      </c>
      <c r="B57" s="124"/>
      <c r="C57" s="108" t="s">
        <v>127</v>
      </c>
      <c r="D57" s="98" t="s">
        <v>159</v>
      </c>
      <c r="E57" s="109">
        <v>5000</v>
      </c>
      <c r="F57" s="3"/>
      <c r="G57" s="50" t="str">
        <f t="shared" si="11"/>
        <v xml:space="preserve"> </v>
      </c>
      <c r="H57" s="35"/>
    </row>
    <row r="58" spans="1:8" x14ac:dyDescent="0.25">
      <c r="A58" s="41"/>
      <c r="B58" s="125" t="s">
        <v>167</v>
      </c>
      <c r="C58" s="106" t="s">
        <v>168</v>
      </c>
      <c r="D58" s="130"/>
      <c r="E58" s="131"/>
      <c r="F58" s="45"/>
      <c r="G58" s="46"/>
      <c r="H58" s="35"/>
    </row>
    <row r="59" spans="1:8" ht="26.4" x14ac:dyDescent="0.25">
      <c r="A59" s="49" t="s">
        <v>745</v>
      </c>
      <c r="B59" s="124"/>
      <c r="C59" s="108" t="s">
        <v>169</v>
      </c>
      <c r="D59" s="98" t="s">
        <v>159</v>
      </c>
      <c r="E59" s="109">
        <v>11200</v>
      </c>
      <c r="F59" s="3"/>
      <c r="G59" s="50" t="str">
        <f t="shared" ref="G59" si="12">IF($F59=" "," ",ROUND($E59*F59,2))</f>
        <v xml:space="preserve"> </v>
      </c>
      <c r="H59" s="35"/>
    </row>
    <row r="60" spans="1:8" x14ac:dyDescent="0.25">
      <c r="A60" s="41"/>
      <c r="B60" s="125" t="s">
        <v>170</v>
      </c>
      <c r="C60" s="32" t="s">
        <v>171</v>
      </c>
      <c r="D60" s="44"/>
      <c r="E60" s="104"/>
      <c r="F60" s="45"/>
      <c r="G60" s="46"/>
    </row>
    <row r="61" spans="1:8" ht="26.4" customHeight="1" x14ac:dyDescent="0.25">
      <c r="A61" s="49" t="s">
        <v>746</v>
      </c>
      <c r="B61" s="115"/>
      <c r="C61" s="52" t="s">
        <v>172</v>
      </c>
      <c r="D61" s="49" t="s">
        <v>141</v>
      </c>
      <c r="E61" s="73">
        <v>250</v>
      </c>
      <c r="F61" s="3"/>
      <c r="G61" s="50" t="str">
        <f t="shared" ref="G61:G63" si="13">IF($F61=" "," ",ROUND($E61*F61,2))</f>
        <v xml:space="preserve"> </v>
      </c>
    </row>
    <row r="62" spans="1:8" ht="26.4" customHeight="1" x14ac:dyDescent="0.25">
      <c r="A62" s="49" t="s">
        <v>747</v>
      </c>
      <c r="B62" s="49"/>
      <c r="C62" s="56" t="s">
        <v>173</v>
      </c>
      <c r="D62" s="49" t="s">
        <v>141</v>
      </c>
      <c r="E62" s="73">
        <v>250</v>
      </c>
      <c r="F62" s="3"/>
      <c r="G62" s="50" t="str">
        <f t="shared" si="13"/>
        <v xml:space="preserve"> </v>
      </c>
    </row>
    <row r="63" spans="1:8" ht="26.4" customHeight="1" x14ac:dyDescent="0.25">
      <c r="A63" s="49" t="s">
        <v>748</v>
      </c>
      <c r="B63" s="49"/>
      <c r="C63" s="97" t="s">
        <v>174</v>
      </c>
      <c r="D63" s="49" t="s">
        <v>141</v>
      </c>
      <c r="E63" s="73">
        <v>150</v>
      </c>
      <c r="F63" s="3"/>
      <c r="G63" s="50" t="str">
        <f t="shared" si="13"/>
        <v xml:space="preserve"> </v>
      </c>
    </row>
    <row r="64" spans="1:8" x14ac:dyDescent="0.25">
      <c r="A64" s="41"/>
      <c r="B64" s="31" t="s">
        <v>8</v>
      </c>
      <c r="C64" s="32" t="s">
        <v>175</v>
      </c>
      <c r="D64" s="44"/>
      <c r="E64" s="104"/>
      <c r="F64" s="45"/>
      <c r="G64" s="46"/>
    </row>
    <row r="65" spans="1:8" x14ac:dyDescent="0.25">
      <c r="A65" s="41"/>
      <c r="B65" s="31" t="s">
        <v>176</v>
      </c>
      <c r="C65" s="32"/>
      <c r="D65" s="41"/>
      <c r="E65" s="72"/>
      <c r="F65" s="45"/>
      <c r="G65" s="46"/>
    </row>
    <row r="66" spans="1:8" x14ac:dyDescent="0.25">
      <c r="A66" s="49" t="s">
        <v>749</v>
      </c>
      <c r="B66" s="49" t="s">
        <v>177</v>
      </c>
      <c r="C66" s="55" t="s">
        <v>178</v>
      </c>
      <c r="D66" s="49"/>
      <c r="E66" s="73"/>
      <c r="F66" s="50"/>
      <c r="G66" s="50"/>
    </row>
    <row r="67" spans="1:8" ht="26.4" x14ac:dyDescent="0.25">
      <c r="A67" s="49" t="s">
        <v>750</v>
      </c>
      <c r="B67" s="49"/>
      <c r="C67" s="97" t="s">
        <v>768</v>
      </c>
      <c r="D67" s="49" t="s">
        <v>133</v>
      </c>
      <c r="E67" s="73">
        <v>30</v>
      </c>
      <c r="F67" s="3"/>
      <c r="G67" s="50" t="str">
        <f t="shared" ref="G67" si="14">IF($F67=" "," ",ROUND($E67*F67,2))</f>
        <v xml:space="preserve"> </v>
      </c>
    </row>
    <row r="68" spans="1:8" x14ac:dyDescent="0.25">
      <c r="A68" s="41"/>
      <c r="B68" s="31" t="s">
        <v>8</v>
      </c>
      <c r="C68" s="32" t="s">
        <v>179</v>
      </c>
      <c r="D68" s="41"/>
      <c r="E68" s="72"/>
      <c r="F68" s="45"/>
      <c r="G68" s="46"/>
    </row>
    <row r="69" spans="1:8" x14ac:dyDescent="0.25">
      <c r="A69" s="41"/>
      <c r="B69" s="31" t="s">
        <v>180</v>
      </c>
      <c r="C69" s="133"/>
      <c r="D69" s="44"/>
      <c r="E69" s="72"/>
      <c r="F69" s="45"/>
      <c r="G69" s="46"/>
    </row>
    <row r="70" spans="1:8" x14ac:dyDescent="0.25">
      <c r="A70" s="41" t="s">
        <v>751</v>
      </c>
      <c r="B70" s="41" t="s">
        <v>123</v>
      </c>
      <c r="C70" s="69" t="s">
        <v>181</v>
      </c>
      <c r="D70" s="44"/>
      <c r="E70" s="72"/>
      <c r="F70" s="45"/>
      <c r="G70" s="46"/>
    </row>
    <row r="71" spans="1:8" ht="39.6" x14ac:dyDescent="0.25">
      <c r="A71" s="49" t="s">
        <v>752</v>
      </c>
      <c r="B71" s="49"/>
      <c r="C71" s="97" t="s">
        <v>719</v>
      </c>
      <c r="D71" s="49" t="s">
        <v>133</v>
      </c>
      <c r="E71" s="73">
        <v>200</v>
      </c>
      <c r="F71" s="3"/>
      <c r="G71" s="50" t="str">
        <f t="shared" ref="G71" si="15">IF($F71=" "," ",ROUND($E71*F71,2))</f>
        <v xml:space="preserve"> </v>
      </c>
    </row>
    <row r="72" spans="1:8" x14ac:dyDescent="0.25">
      <c r="A72" s="41"/>
      <c r="B72" s="31" t="s">
        <v>8</v>
      </c>
      <c r="C72" s="32" t="s">
        <v>182</v>
      </c>
      <c r="D72" s="130"/>
      <c r="E72" s="131"/>
      <c r="F72" s="45"/>
      <c r="G72" s="46"/>
    </row>
    <row r="73" spans="1:8" x14ac:dyDescent="0.25">
      <c r="A73" s="41"/>
      <c r="B73" s="31" t="s">
        <v>183</v>
      </c>
      <c r="C73" s="133"/>
      <c r="D73" s="130"/>
      <c r="E73" s="131"/>
      <c r="F73" s="45"/>
      <c r="G73" s="46"/>
    </row>
    <row r="74" spans="1:8" x14ac:dyDescent="0.25">
      <c r="A74" s="41" t="s">
        <v>753</v>
      </c>
      <c r="B74" s="125"/>
      <c r="C74" s="106" t="s">
        <v>184</v>
      </c>
      <c r="D74" s="130"/>
      <c r="E74" s="134"/>
      <c r="F74" s="45"/>
      <c r="G74" s="46"/>
    </row>
    <row r="75" spans="1:8" ht="26.4" customHeight="1" x14ac:dyDescent="0.25">
      <c r="A75" s="41"/>
      <c r="B75" s="125" t="s">
        <v>185</v>
      </c>
      <c r="C75" s="112" t="s">
        <v>186</v>
      </c>
      <c r="D75" s="130"/>
      <c r="E75" s="135"/>
      <c r="F75" s="45"/>
      <c r="G75" s="46"/>
    </row>
    <row r="76" spans="1:8" ht="26.4" customHeight="1" x14ac:dyDescent="0.25">
      <c r="A76" s="49" t="s">
        <v>754</v>
      </c>
      <c r="B76" s="124"/>
      <c r="C76" s="52" t="s">
        <v>187</v>
      </c>
      <c r="D76" s="49" t="s">
        <v>141</v>
      </c>
      <c r="E76" s="132">
        <v>120</v>
      </c>
      <c r="F76" s="3"/>
      <c r="G76" s="50" t="str">
        <f t="shared" ref="G76" si="16">IF($F76=" "," ",ROUND($E76*F76,2))</f>
        <v xml:space="preserve"> </v>
      </c>
    </row>
    <row r="77" spans="1:8" ht="26.4" customHeight="1" x14ac:dyDescent="0.25">
      <c r="A77" s="41"/>
      <c r="B77" s="43" t="s">
        <v>188</v>
      </c>
      <c r="C77" s="112" t="s">
        <v>189</v>
      </c>
      <c r="D77" s="130"/>
      <c r="E77" s="131"/>
      <c r="F77" s="45"/>
      <c r="G77" s="46" t="s">
        <v>90</v>
      </c>
    </row>
    <row r="78" spans="1:8" ht="26.4" customHeight="1" x14ac:dyDescent="0.25">
      <c r="A78" s="49" t="s">
        <v>755</v>
      </c>
      <c r="B78" s="115"/>
      <c r="C78" s="52" t="s">
        <v>190</v>
      </c>
      <c r="D78" s="49" t="s">
        <v>141</v>
      </c>
      <c r="E78" s="109">
        <v>120</v>
      </c>
      <c r="F78" s="3"/>
      <c r="G78" s="50" t="str">
        <f t="shared" ref="G78" si="17">IF($F78=" "," ",ROUND($E78*F78,2))</f>
        <v xml:space="preserve"> </v>
      </c>
    </row>
    <row r="79" spans="1:8" x14ac:dyDescent="0.25">
      <c r="A79" s="41"/>
      <c r="B79" s="44"/>
      <c r="C79" s="126"/>
      <c r="D79" s="41"/>
      <c r="E79" s="72"/>
      <c r="F79" s="45"/>
      <c r="G79" s="46" t="s">
        <v>90</v>
      </c>
    </row>
    <row r="80" spans="1:8" ht="26.4" customHeight="1" x14ac:dyDescent="0.25">
      <c r="A80" s="350" t="s">
        <v>89</v>
      </c>
      <c r="B80" s="350"/>
      <c r="C80" s="350"/>
      <c r="D80" s="350"/>
      <c r="E80" s="350"/>
      <c r="F80" s="350"/>
      <c r="G80" s="58" t="str">
        <f>IF(SUM(G47:G79)=0,"",SUM(G47:G79))</f>
        <v/>
      </c>
      <c r="H80" s="35"/>
    </row>
    <row r="81" spans="1:8" x14ac:dyDescent="0.25">
      <c r="A81" s="21"/>
      <c r="B81" s="83"/>
      <c r="C81" s="84"/>
      <c r="D81" s="83"/>
      <c r="E81" s="127"/>
      <c r="F81" s="65" t="s">
        <v>90</v>
      </c>
      <c r="G81" s="61"/>
      <c r="H81" s="35"/>
    </row>
    <row r="82" spans="1:8" x14ac:dyDescent="0.25">
      <c r="A82" s="62"/>
      <c r="B82" s="83"/>
      <c r="C82" s="84"/>
      <c r="D82" s="83"/>
      <c r="E82" s="127"/>
      <c r="F82" s="65"/>
      <c r="G82" s="65"/>
      <c r="H82" s="35"/>
    </row>
    <row r="83" spans="1:8" x14ac:dyDescent="0.25">
      <c r="A83" s="18" t="str">
        <f>+A2</f>
        <v>PART 2: SITE CLEARING, EXCAVATION AND EARTHWORKS</v>
      </c>
      <c r="B83" s="19"/>
      <c r="D83" s="21"/>
      <c r="E83" s="128"/>
      <c r="F83" s="23"/>
    </row>
    <row r="84" spans="1:8" x14ac:dyDescent="0.25">
      <c r="A84" s="18"/>
      <c r="B84" s="19"/>
      <c r="D84" s="21"/>
      <c r="E84" s="128"/>
      <c r="F84" s="23"/>
    </row>
    <row r="85" spans="1:8" x14ac:dyDescent="0.25">
      <c r="A85" s="26" t="s">
        <v>0</v>
      </c>
      <c r="B85" s="26" t="s">
        <v>1</v>
      </c>
      <c r="C85" s="27" t="s">
        <v>2</v>
      </c>
      <c r="D85" s="26" t="s">
        <v>3</v>
      </c>
      <c r="E85" s="26" t="s">
        <v>648</v>
      </c>
      <c r="F85" s="28" t="s">
        <v>4</v>
      </c>
      <c r="G85" s="29" t="s">
        <v>5</v>
      </c>
    </row>
    <row r="86" spans="1:8" x14ac:dyDescent="0.25">
      <c r="A86" s="31" t="s">
        <v>6</v>
      </c>
      <c r="B86" s="31" t="s">
        <v>7</v>
      </c>
      <c r="C86" s="32"/>
      <c r="D86" s="31"/>
      <c r="E86" s="31"/>
      <c r="F86" s="33"/>
      <c r="G86" s="34"/>
    </row>
    <row r="87" spans="1:8" ht="26.4" customHeight="1" x14ac:dyDescent="0.25">
      <c r="A87" s="351" t="s">
        <v>43</v>
      </c>
      <c r="B87" s="351"/>
      <c r="C87" s="351"/>
      <c r="D87" s="351"/>
      <c r="E87" s="351"/>
      <c r="F87" s="351"/>
      <c r="G87" s="58" t="str">
        <f>IF(G80="","",G80)</f>
        <v/>
      </c>
    </row>
    <row r="88" spans="1:8" x14ac:dyDescent="0.25">
      <c r="A88" s="41"/>
      <c r="B88" s="31" t="s">
        <v>191</v>
      </c>
      <c r="C88" s="32" t="s">
        <v>192</v>
      </c>
      <c r="D88" s="130"/>
      <c r="E88" s="131"/>
      <c r="F88" s="45"/>
      <c r="G88" s="46"/>
    </row>
    <row r="89" spans="1:8" ht="26.4" x14ac:dyDescent="0.25">
      <c r="A89" s="41" t="s">
        <v>756</v>
      </c>
      <c r="B89" s="125" t="s">
        <v>193</v>
      </c>
      <c r="C89" s="106" t="s">
        <v>194</v>
      </c>
      <c r="D89" s="130"/>
      <c r="E89" s="134"/>
      <c r="F89" s="45"/>
      <c r="G89" s="46"/>
    </row>
    <row r="90" spans="1:8" ht="26.4" x14ac:dyDescent="0.25">
      <c r="A90" s="49" t="s">
        <v>757</v>
      </c>
      <c r="B90" s="124"/>
      <c r="C90" s="108" t="s">
        <v>195</v>
      </c>
      <c r="D90" s="98" t="s">
        <v>196</v>
      </c>
      <c r="E90" s="132">
        <v>1</v>
      </c>
      <c r="F90" s="3"/>
      <c r="G90" s="50" t="str">
        <f t="shared" ref="G90" si="18">IF($F90=" "," ",ROUND($E90*F90,2))</f>
        <v xml:space="preserve"> </v>
      </c>
    </row>
    <row r="91" spans="1:8" ht="26.4" x14ac:dyDescent="0.25">
      <c r="A91" s="41"/>
      <c r="B91" s="125" t="s">
        <v>197</v>
      </c>
      <c r="C91" s="136" t="s">
        <v>198</v>
      </c>
      <c r="D91" s="130"/>
      <c r="E91" s="128"/>
      <c r="F91" s="45"/>
      <c r="G91" s="46"/>
    </row>
    <row r="92" spans="1:8" ht="26.4" customHeight="1" x14ac:dyDescent="0.25">
      <c r="A92" s="49" t="s">
        <v>758</v>
      </c>
      <c r="B92" s="51"/>
      <c r="C92" s="108" t="s">
        <v>199</v>
      </c>
      <c r="D92" s="98" t="s">
        <v>21</v>
      </c>
      <c r="E92" s="109">
        <v>200</v>
      </c>
      <c r="F92" s="3"/>
      <c r="G92" s="50" t="str">
        <f t="shared" ref="G92" si="19">IF($F92=" "," ",ROUND($E92*F92,2))</f>
        <v xml:space="preserve"> </v>
      </c>
    </row>
    <row r="93" spans="1:8" x14ac:dyDescent="0.25">
      <c r="A93" s="41"/>
      <c r="B93" s="125" t="s">
        <v>200</v>
      </c>
      <c r="C93" s="137" t="s">
        <v>201</v>
      </c>
      <c r="D93" s="44"/>
      <c r="E93" s="72"/>
      <c r="F93" s="45"/>
      <c r="G93" s="46" t="s">
        <v>90</v>
      </c>
    </row>
    <row r="94" spans="1:8" ht="26.4" x14ac:dyDescent="0.25">
      <c r="A94" s="49" t="s">
        <v>759</v>
      </c>
      <c r="B94" s="49"/>
      <c r="C94" s="56" t="s">
        <v>202</v>
      </c>
      <c r="D94" s="49" t="s">
        <v>21</v>
      </c>
      <c r="E94" s="73">
        <v>100</v>
      </c>
      <c r="F94" s="3"/>
      <c r="G94" s="50" t="str">
        <f t="shared" ref="G94:G95" si="20">IF($F94=" "," ",ROUND($E94*F94,2))</f>
        <v xml:space="preserve"> </v>
      </c>
    </row>
    <row r="95" spans="1:8" ht="26.4" x14ac:dyDescent="0.25">
      <c r="A95" s="49" t="s">
        <v>760</v>
      </c>
      <c r="B95" s="49"/>
      <c r="C95" s="97" t="s">
        <v>203</v>
      </c>
      <c r="D95" s="49" t="s">
        <v>21</v>
      </c>
      <c r="E95" s="73">
        <v>100</v>
      </c>
      <c r="F95" s="3"/>
      <c r="G95" s="50" t="str">
        <f t="shared" si="20"/>
        <v xml:space="preserve"> </v>
      </c>
    </row>
    <row r="96" spans="1:8" x14ac:dyDescent="0.25">
      <c r="A96" s="41"/>
      <c r="B96" s="125" t="s">
        <v>204</v>
      </c>
      <c r="C96" s="92" t="s">
        <v>205</v>
      </c>
      <c r="D96" s="76"/>
      <c r="E96" s="138"/>
      <c r="F96" s="45"/>
      <c r="G96" s="46" t="s">
        <v>90</v>
      </c>
    </row>
    <row r="97" spans="1:7" ht="26.4" x14ac:dyDescent="0.25">
      <c r="A97" s="49" t="s">
        <v>761</v>
      </c>
      <c r="B97" s="49"/>
      <c r="C97" s="56" t="s">
        <v>202</v>
      </c>
      <c r="D97" s="74" t="s">
        <v>21</v>
      </c>
      <c r="E97" s="139">
        <v>10</v>
      </c>
      <c r="F97" s="3"/>
      <c r="G97" s="50" t="str">
        <f t="shared" ref="G97:G102" si="21">IF($F97=" "," ",ROUND($E97*F97,2))</f>
        <v xml:space="preserve"> </v>
      </c>
    </row>
    <row r="98" spans="1:7" ht="26.4" x14ac:dyDescent="0.25">
      <c r="A98" s="49" t="s">
        <v>762</v>
      </c>
      <c r="B98" s="49"/>
      <c r="C98" s="97" t="s">
        <v>203</v>
      </c>
      <c r="D98" s="98" t="s">
        <v>21</v>
      </c>
      <c r="E98" s="139">
        <v>10</v>
      </c>
      <c r="F98" s="3"/>
      <c r="G98" s="50" t="str">
        <f t="shared" si="21"/>
        <v xml:space="preserve"> </v>
      </c>
    </row>
    <row r="99" spans="1:7" x14ac:dyDescent="0.25">
      <c r="A99" s="49"/>
      <c r="B99" s="79" t="s">
        <v>1329</v>
      </c>
      <c r="C99" s="77" t="s">
        <v>1330</v>
      </c>
      <c r="D99" s="98"/>
      <c r="E99" s="139"/>
      <c r="F99" s="50"/>
      <c r="G99" s="50"/>
    </row>
    <row r="100" spans="1:7" x14ac:dyDescent="0.25">
      <c r="A100" s="49" t="s">
        <v>1332</v>
      </c>
      <c r="B100" s="49"/>
      <c r="C100" s="97" t="s">
        <v>1331</v>
      </c>
      <c r="D100" s="98" t="s">
        <v>196</v>
      </c>
      <c r="E100" s="139">
        <v>1</v>
      </c>
      <c r="F100" s="3"/>
      <c r="G100" s="50" t="str">
        <f t="shared" si="21"/>
        <v xml:space="preserve"> </v>
      </c>
    </row>
    <row r="101" spans="1:7" x14ac:dyDescent="0.25">
      <c r="A101" s="49"/>
      <c r="B101" s="79" t="s">
        <v>1333</v>
      </c>
      <c r="C101" s="77" t="s">
        <v>1334</v>
      </c>
      <c r="D101" s="98"/>
      <c r="E101" s="139"/>
      <c r="F101" s="50"/>
      <c r="G101" s="50"/>
    </row>
    <row r="102" spans="1:7" x14ac:dyDescent="0.25">
      <c r="A102" s="49" t="s">
        <v>1335</v>
      </c>
      <c r="B102" s="49"/>
      <c r="C102" s="97" t="s">
        <v>1334</v>
      </c>
      <c r="D102" s="98" t="s">
        <v>159</v>
      </c>
      <c r="E102" s="139">
        <v>470</v>
      </c>
      <c r="F102" s="3"/>
      <c r="G102" s="50" t="str">
        <f t="shared" si="21"/>
        <v xml:space="preserve"> </v>
      </c>
    </row>
    <row r="103" spans="1:7" x14ac:dyDescent="0.25">
      <c r="A103" s="49"/>
      <c r="B103" s="115" t="s">
        <v>208</v>
      </c>
      <c r="C103" s="53" t="s">
        <v>209</v>
      </c>
      <c r="D103" s="49"/>
      <c r="E103" s="73"/>
      <c r="F103" s="96"/>
      <c r="G103" s="50"/>
    </row>
    <row r="104" spans="1:7" ht="26.4" customHeight="1" x14ac:dyDescent="0.25">
      <c r="A104" s="49" t="s">
        <v>763</v>
      </c>
      <c r="B104" s="51" t="s">
        <v>210</v>
      </c>
      <c r="C104" s="52" t="s">
        <v>211</v>
      </c>
      <c r="D104" s="98" t="s">
        <v>159</v>
      </c>
      <c r="E104" s="73">
        <v>470</v>
      </c>
      <c r="F104" s="6"/>
      <c r="G104" s="50" t="str">
        <f t="shared" ref="G104" si="22">IF($F104=" "," ",ROUND($E104*F104,2))</f>
        <v xml:space="preserve"> </v>
      </c>
    </row>
    <row r="105" spans="1:7" x14ac:dyDescent="0.25">
      <c r="A105" s="49"/>
      <c r="B105" s="115" t="s">
        <v>212</v>
      </c>
      <c r="C105" s="53" t="s">
        <v>213</v>
      </c>
      <c r="D105" s="98"/>
      <c r="E105" s="109"/>
      <c r="F105" s="50"/>
      <c r="G105" s="50"/>
    </row>
    <row r="106" spans="1:7" ht="26.4" customHeight="1" x14ac:dyDescent="0.25">
      <c r="A106" s="49" t="s">
        <v>764</v>
      </c>
      <c r="B106" s="51" t="s">
        <v>206</v>
      </c>
      <c r="C106" s="108" t="s">
        <v>214</v>
      </c>
      <c r="D106" s="98" t="s">
        <v>159</v>
      </c>
      <c r="E106" s="73">
        <v>470</v>
      </c>
      <c r="F106" s="3"/>
      <c r="G106" s="50" t="str">
        <f t="shared" ref="G106:G107" si="23">IF($F106=" "," ",ROUND($E106*F106,2))</f>
        <v xml:space="preserve"> </v>
      </c>
    </row>
    <row r="107" spans="1:7" ht="26.4" customHeight="1" x14ac:dyDescent="0.25">
      <c r="A107" s="49" t="s">
        <v>765</v>
      </c>
      <c r="B107" s="51" t="s">
        <v>207</v>
      </c>
      <c r="C107" s="108" t="s">
        <v>215</v>
      </c>
      <c r="D107" s="98" t="s">
        <v>159</v>
      </c>
      <c r="E107" s="73">
        <v>470</v>
      </c>
      <c r="F107" s="3"/>
      <c r="G107" s="50" t="str">
        <f t="shared" si="23"/>
        <v xml:space="preserve"> </v>
      </c>
    </row>
    <row r="108" spans="1:7" x14ac:dyDescent="0.25">
      <c r="A108" s="49"/>
      <c r="B108" s="115" t="s">
        <v>216</v>
      </c>
      <c r="C108" s="53" t="s">
        <v>217</v>
      </c>
      <c r="D108" s="98"/>
      <c r="E108" s="132"/>
      <c r="F108" s="50"/>
      <c r="G108" s="50"/>
    </row>
    <row r="109" spans="1:7" ht="26.4" x14ac:dyDescent="0.25">
      <c r="A109" s="49" t="s">
        <v>766</v>
      </c>
      <c r="B109" s="51" t="s">
        <v>218</v>
      </c>
      <c r="C109" s="108" t="s">
        <v>1336</v>
      </c>
      <c r="D109" s="98" t="s">
        <v>133</v>
      </c>
      <c r="E109" s="73">
        <v>1230</v>
      </c>
      <c r="F109" s="3"/>
      <c r="G109" s="50" t="str">
        <f t="shared" ref="G109" si="24">IF($F109=" "," ",ROUND($E109*F109,2))</f>
        <v xml:space="preserve"> </v>
      </c>
    </row>
    <row r="110" spans="1:7" x14ac:dyDescent="0.25">
      <c r="A110" s="49"/>
      <c r="B110" s="115" t="s">
        <v>1338</v>
      </c>
      <c r="C110" s="53" t="s">
        <v>1339</v>
      </c>
      <c r="D110" s="98"/>
      <c r="E110" s="132"/>
      <c r="F110" s="50"/>
      <c r="G110" s="50"/>
    </row>
    <row r="111" spans="1:7" ht="26.4" x14ac:dyDescent="0.25">
      <c r="A111" s="49" t="s">
        <v>1337</v>
      </c>
      <c r="B111" s="51" t="s">
        <v>218</v>
      </c>
      <c r="C111" s="108" t="s">
        <v>1340</v>
      </c>
      <c r="D111" s="98" t="s">
        <v>133</v>
      </c>
      <c r="E111" s="73">
        <v>350</v>
      </c>
      <c r="F111" s="3"/>
      <c r="G111" s="50" t="str">
        <f t="shared" ref="G111" si="25">IF($F111=" "," ",ROUND($E111*F111,2))</f>
        <v xml:space="preserve"> </v>
      </c>
    </row>
    <row r="112" spans="1:7" ht="26.4" x14ac:dyDescent="0.25">
      <c r="A112" s="49"/>
      <c r="B112" s="115" t="s">
        <v>1341</v>
      </c>
      <c r="C112" s="53" t="s">
        <v>1342</v>
      </c>
      <c r="D112" s="98"/>
      <c r="E112" s="132"/>
      <c r="F112" s="50"/>
      <c r="G112" s="50"/>
    </row>
    <row r="113" spans="1:8" ht="26.4" x14ac:dyDescent="0.25">
      <c r="A113" s="49" t="s">
        <v>1344</v>
      </c>
      <c r="B113" s="51"/>
      <c r="C113" s="108" t="s">
        <v>1343</v>
      </c>
      <c r="D113" s="98" t="s">
        <v>21</v>
      </c>
      <c r="E113" s="73">
        <v>110</v>
      </c>
      <c r="F113" s="3"/>
      <c r="G113" s="50" t="str">
        <f t="shared" ref="G113" si="26">IF($F113=" "," ",ROUND($E113*F113,2))</f>
        <v xml:space="preserve"> </v>
      </c>
    </row>
    <row r="114" spans="1:8" ht="26.4" x14ac:dyDescent="0.25">
      <c r="A114" s="49"/>
      <c r="B114" s="115" t="s">
        <v>1345</v>
      </c>
      <c r="C114" s="53" t="s">
        <v>1346</v>
      </c>
      <c r="D114" s="98"/>
      <c r="E114" s="132"/>
      <c r="F114" s="50"/>
      <c r="G114" s="50"/>
    </row>
    <row r="115" spans="1:8" ht="26.4" x14ac:dyDescent="0.25">
      <c r="A115" s="49" t="s">
        <v>1353</v>
      </c>
      <c r="B115" s="51"/>
      <c r="C115" s="108" t="s">
        <v>1343</v>
      </c>
      <c r="D115" s="98" t="s">
        <v>133</v>
      </c>
      <c r="E115" s="73">
        <v>1320</v>
      </c>
      <c r="F115" s="3"/>
      <c r="G115" s="50" t="str">
        <f>IF($F115=" "," ",ROUND($E115*F115,2))</f>
        <v xml:space="preserve"> </v>
      </c>
    </row>
    <row r="116" spans="1:8" x14ac:dyDescent="0.25">
      <c r="A116" s="49"/>
      <c r="B116" s="51"/>
      <c r="C116" s="108"/>
      <c r="D116" s="98"/>
      <c r="E116" s="73"/>
      <c r="F116" s="50"/>
      <c r="G116" s="50"/>
    </row>
    <row r="117" spans="1:8" ht="26.4" customHeight="1" x14ac:dyDescent="0.25">
      <c r="A117" s="352" t="s">
        <v>120</v>
      </c>
      <c r="B117" s="353"/>
      <c r="C117" s="353"/>
      <c r="D117" s="353"/>
      <c r="E117" s="353"/>
      <c r="F117" s="353"/>
      <c r="G117" s="58" t="str">
        <f>IF(SUM(G87:G116)=0,"",SUM(G87:G116))</f>
        <v/>
      </c>
      <c r="H117" s="35"/>
    </row>
  </sheetData>
  <sheetProtection algorithmName="SHA-512" hashValue="wTNACyA/Jwwqb8J72afNgECvp5mHEG4anry/ucZxLdonu2sM011jhRK9dT1s3ZrQLrCMTpXOjuwFPXHZuLPl4A==" saltValue="8Q+Y86FYrD2CyBC26vanSw==" spinCount="100000" sheet="1" objects="1" scenarios="1"/>
  <mergeCells count="5">
    <mergeCell ref="A117:F117"/>
    <mergeCell ref="A80:F80"/>
    <mergeCell ref="A87:F87"/>
    <mergeCell ref="A40:F40"/>
    <mergeCell ref="A47:F47"/>
  </mergeCells>
  <phoneticPr fontId="0" type="noConversion"/>
  <pageMargins left="0.78740157480314965" right="0.70866141732283472" top="1.0236220472440944" bottom="0.78740157480314965" header="0.39370078740157483" footer="0.39370078740157483"/>
  <pageSetup paperSize="9" scale="80" firstPageNumber="8" fitToHeight="3" orientation="portrait" r:id="rId1"/>
  <headerFooter alignWithMargins="0">
    <oddHeader>&amp;L&amp;"Arial,Regular"&amp;8Contract No.: &amp;KFF0000XXXXX&amp;K000000
Portion 2: Contract
Part C2: Pricing Data
Part C2:2: Bill of Quantities&amp;R&amp;"Arial,Regular"&amp;9&amp;G</oddHeader>
    <oddFooter xml:space="preserve">&amp;C&amp;"Arial,Regular"&amp;8C2.2-&amp;P
</oddFooter>
  </headerFooter>
  <rowBreaks count="2" manualBreakCount="2">
    <brk id="41" max="6" man="1"/>
    <brk id="81"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dimension ref="A1:H112"/>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7" width="12.33203125" style="24" customWidth="1"/>
    <col min="8" max="8" width="4" style="17" customWidth="1"/>
    <col min="9" max="16384" width="8.75" style="17"/>
  </cols>
  <sheetData>
    <row r="1" spans="1:8" x14ac:dyDescent="0.25">
      <c r="A1" s="14"/>
      <c r="B1" s="14"/>
      <c r="C1" s="15"/>
      <c r="D1" s="14"/>
      <c r="E1" s="14"/>
      <c r="F1" s="16"/>
      <c r="G1" s="16"/>
    </row>
    <row r="2" spans="1:8" x14ac:dyDescent="0.25">
      <c r="A2" s="140" t="s">
        <v>870</v>
      </c>
      <c r="B2" s="141"/>
      <c r="F2" s="23"/>
      <c r="H2" s="142"/>
    </row>
    <row r="3" spans="1:8" x14ac:dyDescent="0.25">
      <c r="A3" s="143"/>
      <c r="B3" s="141"/>
      <c r="F3" s="23"/>
      <c r="H3" s="142"/>
    </row>
    <row r="4" spans="1:8" x14ac:dyDescent="0.25">
      <c r="A4" s="144" t="s">
        <v>0</v>
      </c>
      <c r="B4" s="144" t="s">
        <v>1</v>
      </c>
      <c r="C4" s="145" t="s">
        <v>2</v>
      </c>
      <c r="D4" s="144" t="s">
        <v>3</v>
      </c>
      <c r="E4" s="144" t="s">
        <v>648</v>
      </c>
      <c r="F4" s="146" t="s">
        <v>4</v>
      </c>
      <c r="G4" s="147" t="s">
        <v>5</v>
      </c>
      <c r="H4" s="148"/>
    </row>
    <row r="5" spans="1:8" x14ac:dyDescent="0.25">
      <c r="A5" s="68" t="s">
        <v>6</v>
      </c>
      <c r="B5" s="68" t="s">
        <v>7</v>
      </c>
      <c r="C5" s="69"/>
      <c r="D5" s="68"/>
      <c r="E5" s="68"/>
      <c r="F5" s="149"/>
      <c r="G5" s="150"/>
      <c r="H5" s="151"/>
    </row>
    <row r="6" spans="1:8" x14ac:dyDescent="0.25">
      <c r="A6" s="47"/>
      <c r="B6" s="152"/>
      <c r="C6" s="153"/>
      <c r="D6" s="152"/>
      <c r="E6" s="154"/>
      <c r="F6" s="155"/>
      <c r="G6" s="156"/>
      <c r="H6" s="151"/>
    </row>
    <row r="7" spans="1:8" x14ac:dyDescent="0.25">
      <c r="A7" s="41" t="s">
        <v>702</v>
      </c>
      <c r="B7" s="103"/>
      <c r="C7" s="70"/>
      <c r="D7" s="41"/>
      <c r="E7" s="72"/>
      <c r="F7" s="157"/>
      <c r="G7" s="100" t="s">
        <v>90</v>
      </c>
      <c r="H7" s="151"/>
    </row>
    <row r="8" spans="1:8" x14ac:dyDescent="0.25">
      <c r="A8" s="44" t="s">
        <v>702</v>
      </c>
      <c r="B8" s="158" t="s">
        <v>8</v>
      </c>
      <c r="C8" s="159"/>
      <c r="D8" s="160"/>
      <c r="E8" s="160"/>
      <c r="F8" s="161"/>
      <c r="G8" s="161"/>
      <c r="H8" s="151"/>
    </row>
    <row r="9" spans="1:8" x14ac:dyDescent="0.25">
      <c r="A9" s="44" t="s">
        <v>702</v>
      </c>
      <c r="B9" s="158" t="s">
        <v>219</v>
      </c>
      <c r="C9" s="159" t="s">
        <v>143</v>
      </c>
      <c r="D9" s="160"/>
      <c r="E9" s="160"/>
      <c r="F9" s="161"/>
      <c r="G9" s="161"/>
      <c r="H9" s="151"/>
    </row>
    <row r="10" spans="1:8" x14ac:dyDescent="0.25">
      <c r="A10" s="44" t="s">
        <v>702</v>
      </c>
      <c r="B10" s="158" t="s">
        <v>144</v>
      </c>
      <c r="C10" s="159"/>
      <c r="D10" s="160"/>
      <c r="E10" s="160"/>
      <c r="F10" s="161"/>
      <c r="G10" s="161"/>
      <c r="H10" s="151"/>
    </row>
    <row r="11" spans="1:8" x14ac:dyDescent="0.25">
      <c r="A11" s="44" t="s">
        <v>822</v>
      </c>
      <c r="B11" s="160" t="s">
        <v>16</v>
      </c>
      <c r="C11" s="162" t="s">
        <v>145</v>
      </c>
      <c r="D11" s="160"/>
      <c r="E11" s="160"/>
      <c r="F11" s="161"/>
      <c r="G11" s="161"/>
      <c r="H11" s="151"/>
    </row>
    <row r="12" spans="1:8" ht="26.4" x14ac:dyDescent="0.25">
      <c r="A12" s="49" t="s">
        <v>823</v>
      </c>
      <c r="B12" s="163"/>
      <c r="C12" s="164" t="s">
        <v>220</v>
      </c>
      <c r="D12" s="163" t="s">
        <v>141</v>
      </c>
      <c r="E12" s="163">
        <v>4600</v>
      </c>
      <c r="F12" s="189"/>
      <c r="G12" s="50" t="str">
        <f t="shared" ref="G12" si="0">IF($F12=" "," ",ROUND($E12*F12,2))</f>
        <v xml:space="preserve"> </v>
      </c>
      <c r="H12" s="151"/>
    </row>
    <row r="13" spans="1:8" x14ac:dyDescent="0.25">
      <c r="A13" s="44" t="s">
        <v>702</v>
      </c>
      <c r="B13" s="160"/>
      <c r="C13" s="162"/>
      <c r="D13" s="160"/>
      <c r="E13" s="160"/>
      <c r="F13" s="161"/>
      <c r="G13" s="161"/>
      <c r="H13" s="151"/>
    </row>
    <row r="14" spans="1:8" x14ac:dyDescent="0.25">
      <c r="A14" s="44" t="s">
        <v>702</v>
      </c>
      <c r="B14" s="158" t="s">
        <v>8</v>
      </c>
      <c r="C14" s="159" t="s">
        <v>222</v>
      </c>
      <c r="D14" s="160"/>
      <c r="E14" s="160"/>
      <c r="F14" s="161"/>
      <c r="G14" s="161" t="s">
        <v>90</v>
      </c>
      <c r="H14" s="151"/>
    </row>
    <row r="15" spans="1:8" x14ac:dyDescent="0.25">
      <c r="A15" s="44"/>
      <c r="B15" s="158" t="s">
        <v>221</v>
      </c>
      <c r="C15" s="159"/>
      <c r="D15" s="160"/>
      <c r="E15" s="160"/>
      <c r="F15" s="161"/>
      <c r="G15" s="161"/>
      <c r="H15" s="151"/>
    </row>
    <row r="16" spans="1:8" x14ac:dyDescent="0.25">
      <c r="A16" s="44" t="s">
        <v>702</v>
      </c>
      <c r="B16" s="158" t="s">
        <v>223</v>
      </c>
      <c r="C16" s="159"/>
      <c r="D16" s="160"/>
      <c r="E16" s="160"/>
      <c r="F16" s="161"/>
      <c r="G16" s="161" t="s">
        <v>90</v>
      </c>
      <c r="H16" s="151"/>
    </row>
    <row r="17" spans="1:8" ht="26.4" x14ac:dyDescent="0.25">
      <c r="A17" s="44" t="s">
        <v>824</v>
      </c>
      <c r="B17" s="160" t="s">
        <v>16</v>
      </c>
      <c r="C17" s="162" t="s">
        <v>224</v>
      </c>
      <c r="D17" s="160"/>
      <c r="E17" s="160"/>
      <c r="F17" s="161"/>
      <c r="G17" s="161" t="s">
        <v>90</v>
      </c>
      <c r="H17" s="151"/>
    </row>
    <row r="18" spans="1:8" x14ac:dyDescent="0.25">
      <c r="A18" s="44" t="s">
        <v>702</v>
      </c>
      <c r="B18" s="160"/>
      <c r="C18" s="162" t="s">
        <v>225</v>
      </c>
      <c r="D18" s="160"/>
      <c r="E18" s="160"/>
      <c r="F18" s="161"/>
      <c r="G18" s="161"/>
      <c r="H18" s="151"/>
    </row>
    <row r="19" spans="1:8" ht="26.4" x14ac:dyDescent="0.25">
      <c r="A19" s="49" t="s">
        <v>825</v>
      </c>
      <c r="B19" s="49"/>
      <c r="C19" s="56" t="s">
        <v>226</v>
      </c>
      <c r="D19" s="49" t="s">
        <v>133</v>
      </c>
      <c r="E19" s="49">
        <v>10</v>
      </c>
      <c r="F19" s="190"/>
      <c r="G19" s="50" t="str">
        <f t="shared" ref="G19:G25" si="1">IF($F19=" "," ",ROUND($E19*F19,2))</f>
        <v xml:space="preserve"> </v>
      </c>
      <c r="H19" s="151"/>
    </row>
    <row r="20" spans="1:8" ht="26.4" x14ac:dyDescent="0.25">
      <c r="A20" s="49" t="s">
        <v>826</v>
      </c>
      <c r="B20" s="49"/>
      <c r="C20" s="56" t="s">
        <v>227</v>
      </c>
      <c r="D20" s="49" t="s">
        <v>133</v>
      </c>
      <c r="E20" s="49">
        <v>6</v>
      </c>
      <c r="F20" s="190"/>
      <c r="G20" s="50" t="str">
        <f t="shared" si="1"/>
        <v xml:space="preserve"> </v>
      </c>
      <c r="H20" s="151"/>
    </row>
    <row r="21" spans="1:8" ht="26.4" x14ac:dyDescent="0.25">
      <c r="A21" s="49" t="s">
        <v>827</v>
      </c>
      <c r="B21" s="49"/>
      <c r="C21" s="56" t="s">
        <v>228</v>
      </c>
      <c r="D21" s="49" t="s">
        <v>133</v>
      </c>
      <c r="E21" s="49">
        <v>16</v>
      </c>
      <c r="F21" s="190"/>
      <c r="G21" s="50" t="str">
        <f t="shared" si="1"/>
        <v xml:space="preserve"> </v>
      </c>
      <c r="H21" s="151"/>
    </row>
    <row r="22" spans="1:8" ht="26.4" x14ac:dyDescent="0.25">
      <c r="A22" s="49" t="s">
        <v>828</v>
      </c>
      <c r="B22" s="49"/>
      <c r="C22" s="56" t="s">
        <v>229</v>
      </c>
      <c r="D22" s="49" t="s">
        <v>133</v>
      </c>
      <c r="E22" s="49">
        <v>11</v>
      </c>
      <c r="F22" s="190"/>
      <c r="G22" s="50" t="str">
        <f t="shared" si="1"/>
        <v xml:space="preserve"> </v>
      </c>
      <c r="H22" s="151"/>
    </row>
    <row r="23" spans="1:8" ht="26.4" x14ac:dyDescent="0.25">
      <c r="A23" s="49" t="s">
        <v>829</v>
      </c>
      <c r="B23" s="49"/>
      <c r="C23" s="56" t="s">
        <v>230</v>
      </c>
      <c r="D23" s="49" t="s">
        <v>133</v>
      </c>
      <c r="E23" s="49">
        <v>9</v>
      </c>
      <c r="F23" s="190"/>
      <c r="G23" s="50" t="str">
        <f t="shared" si="1"/>
        <v xml:space="preserve"> </v>
      </c>
      <c r="H23" s="151"/>
    </row>
    <row r="24" spans="1:8" ht="26.4" x14ac:dyDescent="0.25">
      <c r="A24" s="49" t="s">
        <v>830</v>
      </c>
      <c r="B24" s="49"/>
      <c r="C24" s="56" t="s">
        <v>231</v>
      </c>
      <c r="D24" s="49" t="s">
        <v>133</v>
      </c>
      <c r="E24" s="49">
        <v>6</v>
      </c>
      <c r="F24" s="190"/>
      <c r="G24" s="50" t="str">
        <f t="shared" si="1"/>
        <v xml:space="preserve"> </v>
      </c>
      <c r="H24" s="151"/>
    </row>
    <row r="25" spans="1:8" ht="26.4" x14ac:dyDescent="0.25">
      <c r="A25" s="49" t="s">
        <v>831</v>
      </c>
      <c r="B25" s="49"/>
      <c r="C25" s="56" t="s">
        <v>232</v>
      </c>
      <c r="D25" s="49" t="s">
        <v>133</v>
      </c>
      <c r="E25" s="49">
        <v>24</v>
      </c>
      <c r="F25" s="190"/>
      <c r="G25" s="50" t="str">
        <f t="shared" si="1"/>
        <v xml:space="preserve"> </v>
      </c>
      <c r="H25" s="151"/>
    </row>
    <row r="26" spans="1:8" x14ac:dyDescent="0.25">
      <c r="A26" s="44"/>
      <c r="B26" s="160"/>
      <c r="C26" s="162"/>
      <c r="D26" s="160"/>
      <c r="E26" s="160"/>
      <c r="F26" s="161"/>
      <c r="G26" s="161"/>
      <c r="H26" s="151"/>
    </row>
    <row r="27" spans="1:8" x14ac:dyDescent="0.25">
      <c r="A27" s="44" t="s">
        <v>702</v>
      </c>
      <c r="B27" s="160" t="s">
        <v>24</v>
      </c>
      <c r="C27" s="162" t="s">
        <v>233</v>
      </c>
      <c r="D27" s="160"/>
      <c r="E27" s="160"/>
      <c r="F27" s="161"/>
      <c r="G27" s="161"/>
      <c r="H27" s="151"/>
    </row>
    <row r="28" spans="1:8" ht="26.4" customHeight="1" x14ac:dyDescent="0.25">
      <c r="A28" s="49" t="s">
        <v>832</v>
      </c>
      <c r="B28" s="49"/>
      <c r="C28" s="56" t="s">
        <v>234</v>
      </c>
      <c r="D28" s="49" t="s">
        <v>141</v>
      </c>
      <c r="E28" s="49">
        <v>50</v>
      </c>
      <c r="F28" s="190"/>
      <c r="G28" s="50" t="str">
        <f t="shared" ref="G28" si="2">IF($F28=" "," ",ROUND($E28*F28,2))</f>
        <v xml:space="preserve"> </v>
      </c>
      <c r="H28" s="151"/>
    </row>
    <row r="29" spans="1:8" x14ac:dyDescent="0.25">
      <c r="A29" s="44"/>
      <c r="B29" s="160"/>
      <c r="C29" s="162"/>
      <c r="D29" s="160"/>
      <c r="E29" s="160"/>
      <c r="F29" s="161"/>
      <c r="G29" s="161"/>
      <c r="H29" s="151"/>
    </row>
    <row r="30" spans="1:8" x14ac:dyDescent="0.25">
      <c r="A30" s="44" t="s">
        <v>702</v>
      </c>
      <c r="B30" s="158" t="s">
        <v>8</v>
      </c>
      <c r="C30" s="159" t="s">
        <v>175</v>
      </c>
      <c r="D30" s="160"/>
      <c r="E30" s="160"/>
      <c r="F30" s="161"/>
      <c r="G30" s="161"/>
      <c r="H30" s="151"/>
    </row>
    <row r="31" spans="1:8" x14ac:dyDescent="0.25">
      <c r="A31" s="44"/>
      <c r="B31" s="158" t="s">
        <v>176</v>
      </c>
      <c r="C31" s="159"/>
      <c r="D31" s="160"/>
      <c r="E31" s="160"/>
      <c r="F31" s="161"/>
      <c r="G31" s="161"/>
      <c r="H31" s="151"/>
    </row>
    <row r="32" spans="1:8" x14ac:dyDescent="0.25">
      <c r="A32" s="44" t="s">
        <v>702</v>
      </c>
      <c r="B32" s="160"/>
      <c r="C32" s="162"/>
      <c r="D32" s="160"/>
      <c r="E32" s="160"/>
      <c r="F32" s="161"/>
      <c r="G32" s="161"/>
      <c r="H32" s="151"/>
    </row>
    <row r="33" spans="1:8" ht="26.4" customHeight="1" x14ac:dyDescent="0.25">
      <c r="A33" s="44" t="s">
        <v>833</v>
      </c>
      <c r="B33" s="160" t="s">
        <v>235</v>
      </c>
      <c r="C33" s="162" t="s">
        <v>236</v>
      </c>
      <c r="D33" s="160"/>
      <c r="E33" s="160"/>
      <c r="F33" s="161"/>
      <c r="G33" s="161"/>
      <c r="H33" s="151"/>
    </row>
    <row r="34" spans="1:8" ht="26.4" customHeight="1" x14ac:dyDescent="0.25">
      <c r="A34" s="49" t="s">
        <v>834</v>
      </c>
      <c r="B34" s="49"/>
      <c r="C34" s="56" t="s">
        <v>237</v>
      </c>
      <c r="D34" s="49" t="s">
        <v>141</v>
      </c>
      <c r="E34" s="49">
        <v>1250</v>
      </c>
      <c r="F34" s="190"/>
      <c r="G34" s="50" t="str">
        <f t="shared" ref="G34:G36" si="3">IF($F34=" "," ",ROUND($E34*F34,2))</f>
        <v xml:space="preserve"> </v>
      </c>
      <c r="H34" s="151"/>
    </row>
    <row r="35" spans="1:8" ht="26.4" customHeight="1" x14ac:dyDescent="0.25">
      <c r="A35" s="49" t="s">
        <v>835</v>
      </c>
      <c r="B35" s="49"/>
      <c r="C35" s="56" t="s">
        <v>238</v>
      </c>
      <c r="D35" s="49" t="s">
        <v>141</v>
      </c>
      <c r="E35" s="49">
        <v>75</v>
      </c>
      <c r="F35" s="190"/>
      <c r="G35" s="50" t="str">
        <f t="shared" si="3"/>
        <v xml:space="preserve"> </v>
      </c>
      <c r="H35" s="151"/>
    </row>
    <row r="36" spans="1:8" ht="26.4" customHeight="1" x14ac:dyDescent="0.25">
      <c r="A36" s="49" t="s">
        <v>836</v>
      </c>
      <c r="B36" s="49" t="s">
        <v>239</v>
      </c>
      <c r="C36" s="56" t="s">
        <v>240</v>
      </c>
      <c r="D36" s="49" t="s">
        <v>141</v>
      </c>
      <c r="E36" s="49">
        <v>3250</v>
      </c>
      <c r="F36" s="190"/>
      <c r="G36" s="50" t="str">
        <f t="shared" si="3"/>
        <v xml:space="preserve"> </v>
      </c>
      <c r="H36" s="151"/>
    </row>
    <row r="37" spans="1:8" x14ac:dyDescent="0.25">
      <c r="A37" s="44" t="s">
        <v>702</v>
      </c>
      <c r="B37" s="160"/>
      <c r="C37" s="162"/>
      <c r="D37" s="160"/>
      <c r="E37" s="160"/>
      <c r="F37" s="161"/>
      <c r="G37" s="161"/>
      <c r="H37" s="151"/>
    </row>
    <row r="38" spans="1:8" ht="26.4" customHeight="1" x14ac:dyDescent="0.25">
      <c r="A38" s="350" t="s">
        <v>89</v>
      </c>
      <c r="B38" s="350"/>
      <c r="C38" s="350"/>
      <c r="D38" s="350"/>
      <c r="E38" s="350"/>
      <c r="F38" s="350"/>
      <c r="G38" s="58" t="str">
        <f>IF(SUM(G7:G37)=0,"",SUM(G7:G37))</f>
        <v/>
      </c>
      <c r="H38" s="151"/>
    </row>
    <row r="39" spans="1:8" x14ac:dyDescent="0.25">
      <c r="E39" s="128"/>
      <c r="F39" s="165"/>
      <c r="H39" s="151"/>
    </row>
    <row r="40" spans="1:8" x14ac:dyDescent="0.25">
      <c r="A40" s="14"/>
      <c r="B40" s="14"/>
      <c r="C40" s="15"/>
      <c r="D40" s="14"/>
      <c r="E40" s="166"/>
      <c r="F40" s="167"/>
      <c r="G40" s="16"/>
      <c r="H40" s="151"/>
    </row>
    <row r="41" spans="1:8" x14ac:dyDescent="0.25">
      <c r="A41" s="168" t="str">
        <f>+A2</f>
        <v>PART A: DIVERSION WORKS</v>
      </c>
      <c r="B41" s="141"/>
      <c r="E41" s="128"/>
      <c r="F41" s="23"/>
      <c r="H41" s="142"/>
    </row>
    <row r="42" spans="1:8" x14ac:dyDescent="0.25">
      <c r="A42" s="169"/>
      <c r="B42" s="141"/>
      <c r="E42" s="128"/>
      <c r="F42" s="23"/>
      <c r="H42" s="142"/>
    </row>
    <row r="43" spans="1:8" x14ac:dyDescent="0.25">
      <c r="A43" s="144" t="s">
        <v>0</v>
      </c>
      <c r="B43" s="144" t="s">
        <v>1</v>
      </c>
      <c r="C43" s="145" t="s">
        <v>2</v>
      </c>
      <c r="D43" s="144" t="s">
        <v>3</v>
      </c>
      <c r="E43" s="144" t="s">
        <v>648</v>
      </c>
      <c r="F43" s="146" t="s">
        <v>4</v>
      </c>
      <c r="G43" s="147" t="s">
        <v>5</v>
      </c>
      <c r="H43" s="170"/>
    </row>
    <row r="44" spans="1:8" x14ac:dyDescent="0.25">
      <c r="A44" s="68" t="s">
        <v>6</v>
      </c>
      <c r="B44" s="68" t="s">
        <v>7</v>
      </c>
      <c r="C44" s="69"/>
      <c r="D44" s="68"/>
      <c r="E44" s="68"/>
      <c r="F44" s="149"/>
      <c r="G44" s="150"/>
      <c r="H44" s="171"/>
    </row>
    <row r="45" spans="1:8" ht="26.4" customHeight="1" x14ac:dyDescent="0.25">
      <c r="A45" s="351" t="s">
        <v>43</v>
      </c>
      <c r="B45" s="351"/>
      <c r="C45" s="351"/>
      <c r="D45" s="351"/>
      <c r="E45" s="351"/>
      <c r="F45" s="351"/>
      <c r="G45" s="58" t="str">
        <f>IF(G38="","",G38)</f>
        <v/>
      </c>
      <c r="H45" s="171"/>
    </row>
    <row r="46" spans="1:8" x14ac:dyDescent="0.25">
      <c r="A46" s="172"/>
      <c r="B46" s="173" t="s">
        <v>8</v>
      </c>
      <c r="C46" s="174"/>
      <c r="D46" s="173"/>
      <c r="E46" s="173"/>
      <c r="F46" s="175"/>
      <c r="G46" s="176"/>
      <c r="H46" s="151"/>
    </row>
    <row r="47" spans="1:8" x14ac:dyDescent="0.25">
      <c r="A47" s="44" t="s">
        <v>702</v>
      </c>
      <c r="B47" s="158" t="s">
        <v>241</v>
      </c>
      <c r="C47" s="159" t="s">
        <v>242</v>
      </c>
      <c r="D47" s="160"/>
      <c r="E47" s="160"/>
      <c r="F47" s="161"/>
      <c r="G47" s="161"/>
      <c r="H47" s="151"/>
    </row>
    <row r="48" spans="1:8" x14ac:dyDescent="0.25">
      <c r="A48" s="44" t="s">
        <v>702</v>
      </c>
      <c r="B48" s="160"/>
      <c r="C48" s="162"/>
      <c r="D48" s="160"/>
      <c r="E48" s="160"/>
      <c r="F48" s="161"/>
      <c r="G48" s="161"/>
      <c r="H48" s="151"/>
    </row>
    <row r="49" spans="1:8" x14ac:dyDescent="0.25">
      <c r="A49" s="44" t="s">
        <v>837</v>
      </c>
      <c r="B49" s="160" t="s">
        <v>13</v>
      </c>
      <c r="C49" s="162" t="s">
        <v>243</v>
      </c>
      <c r="D49" s="160"/>
      <c r="E49" s="160"/>
      <c r="F49" s="161"/>
      <c r="G49" s="161"/>
      <c r="H49" s="151"/>
    </row>
    <row r="50" spans="1:8" ht="26.4" customHeight="1" x14ac:dyDescent="0.25">
      <c r="A50" s="49" t="s">
        <v>838</v>
      </c>
      <c r="B50" s="49"/>
      <c r="C50" s="56" t="s">
        <v>866</v>
      </c>
      <c r="D50" s="49" t="s">
        <v>21</v>
      </c>
      <c r="E50" s="49">
        <v>1</v>
      </c>
      <c r="F50" s="190"/>
      <c r="G50" s="50" t="str">
        <f t="shared" ref="G50" si="4">IF($F50=" "," ",ROUND($E50*F50,2))</f>
        <v xml:space="preserve"> </v>
      </c>
      <c r="H50" s="151"/>
    </row>
    <row r="51" spans="1:8" x14ac:dyDescent="0.25">
      <c r="A51" s="44" t="s">
        <v>702</v>
      </c>
      <c r="B51" s="160"/>
      <c r="C51" s="162"/>
      <c r="D51" s="160"/>
      <c r="E51" s="160"/>
      <c r="F51" s="161"/>
      <c r="G51" s="161" t="s">
        <v>90</v>
      </c>
      <c r="H51" s="151"/>
    </row>
    <row r="52" spans="1:8" x14ac:dyDescent="0.25">
      <c r="A52" s="44" t="s">
        <v>839</v>
      </c>
      <c r="B52" s="160" t="s">
        <v>16</v>
      </c>
      <c r="C52" s="162" t="s">
        <v>244</v>
      </c>
      <c r="D52" s="160"/>
      <c r="E52" s="160"/>
      <c r="F52" s="161"/>
      <c r="G52" s="161"/>
      <c r="H52" s="151"/>
    </row>
    <row r="53" spans="1:8" ht="26.4" customHeight="1" x14ac:dyDescent="0.25">
      <c r="A53" s="49" t="s">
        <v>840</v>
      </c>
      <c r="B53" s="49"/>
      <c r="C53" s="56" t="s">
        <v>866</v>
      </c>
      <c r="D53" s="49" t="s">
        <v>21</v>
      </c>
      <c r="E53" s="49">
        <v>1</v>
      </c>
      <c r="F53" s="190"/>
      <c r="G53" s="50" t="str">
        <f t="shared" ref="G53" si="5">IF($F53=" "," ",ROUND($E53*F53,2))</f>
        <v xml:space="preserve"> </v>
      </c>
      <c r="H53" s="151"/>
    </row>
    <row r="54" spans="1:8" x14ac:dyDescent="0.25">
      <c r="A54" s="44" t="s">
        <v>702</v>
      </c>
      <c r="B54" s="160"/>
      <c r="C54" s="162"/>
      <c r="D54" s="160"/>
      <c r="E54" s="160"/>
      <c r="F54" s="161"/>
      <c r="G54" s="161" t="s">
        <v>90</v>
      </c>
      <c r="H54" s="151"/>
    </row>
    <row r="55" spans="1:8" x14ac:dyDescent="0.25">
      <c r="A55" s="44" t="s">
        <v>841</v>
      </c>
      <c r="B55" s="160" t="s">
        <v>24</v>
      </c>
      <c r="C55" s="162" t="s">
        <v>245</v>
      </c>
      <c r="D55" s="160"/>
      <c r="E55" s="160"/>
      <c r="F55" s="161"/>
      <c r="G55" s="161" t="s">
        <v>90</v>
      </c>
      <c r="H55" s="151"/>
    </row>
    <row r="56" spans="1:8" ht="26.4" customHeight="1" x14ac:dyDescent="0.25">
      <c r="A56" s="49" t="s">
        <v>842</v>
      </c>
      <c r="B56" s="49"/>
      <c r="C56" s="56" t="s">
        <v>866</v>
      </c>
      <c r="D56" s="49" t="s">
        <v>21</v>
      </c>
      <c r="E56" s="49">
        <v>1</v>
      </c>
      <c r="F56" s="190"/>
      <c r="G56" s="50" t="str">
        <f t="shared" ref="G56" si="6">IF($F56=" "," ",ROUND($E56*F56,2))</f>
        <v xml:space="preserve"> </v>
      </c>
      <c r="H56" s="151"/>
    </row>
    <row r="57" spans="1:8" x14ac:dyDescent="0.25">
      <c r="A57" s="44"/>
      <c r="B57" s="160"/>
      <c r="C57" s="162"/>
      <c r="D57" s="160"/>
      <c r="E57" s="160"/>
      <c r="F57" s="161"/>
      <c r="G57" s="161"/>
      <c r="H57" s="151"/>
    </row>
    <row r="58" spans="1:8" x14ac:dyDescent="0.25">
      <c r="A58" s="44" t="s">
        <v>843</v>
      </c>
      <c r="B58" s="158" t="s">
        <v>8</v>
      </c>
      <c r="C58" s="159" t="s">
        <v>246</v>
      </c>
      <c r="D58" s="160"/>
      <c r="E58" s="160"/>
      <c r="F58" s="161"/>
      <c r="G58" s="161"/>
      <c r="H58" s="151"/>
    </row>
    <row r="59" spans="1:8" x14ac:dyDescent="0.25">
      <c r="A59" s="44"/>
      <c r="B59" s="158" t="s">
        <v>183</v>
      </c>
      <c r="C59" s="159"/>
      <c r="D59" s="160"/>
      <c r="E59" s="160"/>
      <c r="F59" s="161"/>
      <c r="G59" s="161"/>
      <c r="H59" s="151"/>
    </row>
    <row r="60" spans="1:8" x14ac:dyDescent="0.25">
      <c r="A60" s="44"/>
      <c r="B60" s="158"/>
      <c r="C60" s="159"/>
      <c r="D60" s="160"/>
      <c r="E60" s="160"/>
      <c r="F60" s="161"/>
      <c r="G60" s="161"/>
      <c r="H60" s="151"/>
    </row>
    <row r="61" spans="1:8" x14ac:dyDescent="0.25">
      <c r="A61" s="44" t="s">
        <v>844</v>
      </c>
      <c r="B61" s="160" t="s">
        <v>123</v>
      </c>
      <c r="C61" s="162" t="s">
        <v>247</v>
      </c>
      <c r="D61" s="160"/>
      <c r="E61" s="160"/>
      <c r="F61" s="161"/>
      <c r="G61" s="161" t="s">
        <v>90</v>
      </c>
      <c r="H61" s="151"/>
    </row>
    <row r="62" spans="1:8" ht="26.4" customHeight="1" x14ac:dyDescent="0.25">
      <c r="A62" s="49" t="s">
        <v>845</v>
      </c>
      <c r="B62" s="49"/>
      <c r="C62" s="56" t="s">
        <v>871</v>
      </c>
      <c r="D62" s="49" t="s">
        <v>141</v>
      </c>
      <c r="E62" s="49">
        <v>90</v>
      </c>
      <c r="F62" s="190"/>
      <c r="G62" s="50" t="str">
        <f t="shared" ref="G62" si="7">IF($F62=" "," ",ROUND($E62*F62,2))</f>
        <v xml:space="preserve"> </v>
      </c>
      <c r="H62" s="151"/>
    </row>
    <row r="63" spans="1:8" x14ac:dyDescent="0.25">
      <c r="A63" s="44"/>
      <c r="B63" s="160"/>
      <c r="C63" s="162"/>
      <c r="D63" s="160"/>
      <c r="E63" s="160"/>
      <c r="F63" s="161"/>
      <c r="G63" s="161"/>
      <c r="H63" s="151"/>
    </row>
    <row r="64" spans="1:8" x14ac:dyDescent="0.25">
      <c r="A64" s="44"/>
      <c r="B64" s="160"/>
      <c r="C64" s="162" t="s">
        <v>248</v>
      </c>
      <c r="D64" s="160"/>
      <c r="E64" s="160"/>
      <c r="F64" s="161"/>
      <c r="G64" s="161"/>
      <c r="H64" s="151"/>
    </row>
    <row r="65" spans="1:8" x14ac:dyDescent="0.25">
      <c r="A65" s="44"/>
      <c r="B65" s="160" t="s">
        <v>188</v>
      </c>
      <c r="C65" s="162" t="s">
        <v>189</v>
      </c>
      <c r="D65" s="160"/>
      <c r="E65" s="160"/>
      <c r="F65" s="161"/>
      <c r="G65" s="161"/>
      <c r="H65" s="151"/>
    </row>
    <row r="66" spans="1:8" ht="26.4" customHeight="1" x14ac:dyDescent="0.25">
      <c r="A66" s="49"/>
      <c r="B66" s="49"/>
      <c r="C66" s="56" t="s">
        <v>190</v>
      </c>
      <c r="D66" s="49" t="s">
        <v>141</v>
      </c>
      <c r="E66" s="49">
        <v>50</v>
      </c>
      <c r="F66" s="190"/>
      <c r="G66" s="50" t="str">
        <f t="shared" ref="G66" si="8">IF($F66=" "," ",ROUND($E66*F66,2))</f>
        <v xml:space="preserve"> </v>
      </c>
      <c r="H66" s="151"/>
    </row>
    <row r="67" spans="1:8" x14ac:dyDescent="0.25">
      <c r="A67" s="44"/>
      <c r="B67" s="44"/>
      <c r="C67" s="71"/>
      <c r="D67" s="44"/>
      <c r="E67" s="160"/>
      <c r="F67" s="177"/>
      <c r="G67" s="161"/>
      <c r="H67" s="151"/>
    </row>
    <row r="68" spans="1:8" s="75" customFormat="1" x14ac:dyDescent="0.25">
      <c r="A68" s="91" t="s">
        <v>702</v>
      </c>
      <c r="B68" s="91" t="s">
        <v>8</v>
      </c>
      <c r="C68" s="159" t="s">
        <v>179</v>
      </c>
      <c r="D68" s="158"/>
      <c r="E68" s="158"/>
      <c r="F68" s="178"/>
      <c r="G68" s="178"/>
      <c r="H68" s="179"/>
    </row>
    <row r="69" spans="1:8" s="75" customFormat="1" x14ac:dyDescent="0.25">
      <c r="A69" s="91"/>
      <c r="B69" s="158" t="s">
        <v>180</v>
      </c>
      <c r="C69" s="159"/>
      <c r="D69" s="158"/>
      <c r="E69" s="158"/>
      <c r="F69" s="178"/>
      <c r="G69" s="178"/>
      <c r="H69" s="179"/>
    </row>
    <row r="70" spans="1:8" x14ac:dyDescent="0.25">
      <c r="A70" s="44" t="s">
        <v>702</v>
      </c>
      <c r="B70" s="160"/>
      <c r="C70" s="162"/>
      <c r="D70" s="160"/>
      <c r="E70" s="160"/>
      <c r="F70" s="161"/>
      <c r="G70" s="161" t="s">
        <v>90</v>
      </c>
      <c r="H70" s="151"/>
    </row>
    <row r="71" spans="1:8" x14ac:dyDescent="0.25">
      <c r="A71" s="44" t="s">
        <v>846</v>
      </c>
      <c r="B71" s="160" t="s">
        <v>249</v>
      </c>
      <c r="C71" s="162" t="s">
        <v>250</v>
      </c>
      <c r="D71" s="160"/>
      <c r="E71" s="160"/>
      <c r="F71" s="161"/>
      <c r="G71" s="161" t="s">
        <v>90</v>
      </c>
      <c r="H71" s="151"/>
    </row>
    <row r="72" spans="1:8" ht="26.4" customHeight="1" x14ac:dyDescent="0.25">
      <c r="A72" s="49" t="s">
        <v>847</v>
      </c>
      <c r="B72" s="49"/>
      <c r="C72" s="56" t="s">
        <v>867</v>
      </c>
      <c r="D72" s="49" t="s">
        <v>21</v>
      </c>
      <c r="E72" s="49">
        <v>1</v>
      </c>
      <c r="F72" s="190"/>
      <c r="G72" s="50" t="str">
        <f t="shared" ref="G72:G73" si="9">IF($F72=" "," ",ROUND($E72*F72,2))</f>
        <v xml:space="preserve"> </v>
      </c>
      <c r="H72" s="151"/>
    </row>
    <row r="73" spans="1:8" ht="26.4" customHeight="1" x14ac:dyDescent="0.25">
      <c r="A73" s="49" t="s">
        <v>848</v>
      </c>
      <c r="B73" s="49"/>
      <c r="C73" s="56" t="s">
        <v>868</v>
      </c>
      <c r="D73" s="49" t="s">
        <v>21</v>
      </c>
      <c r="E73" s="49">
        <v>1</v>
      </c>
      <c r="F73" s="190"/>
      <c r="G73" s="50" t="str">
        <f t="shared" si="9"/>
        <v xml:space="preserve"> </v>
      </c>
      <c r="H73" s="151"/>
    </row>
    <row r="74" spans="1:8" x14ac:dyDescent="0.25">
      <c r="A74" s="44" t="s">
        <v>849</v>
      </c>
      <c r="B74" s="160"/>
      <c r="C74" s="162"/>
      <c r="D74" s="160"/>
      <c r="E74" s="160"/>
      <c r="F74" s="161"/>
      <c r="G74" s="161"/>
      <c r="H74" s="151"/>
    </row>
    <row r="75" spans="1:8" x14ac:dyDescent="0.25">
      <c r="A75" s="44" t="s">
        <v>850</v>
      </c>
      <c r="B75" s="158" t="s">
        <v>8</v>
      </c>
      <c r="C75" s="159" t="s">
        <v>251</v>
      </c>
      <c r="D75" s="160"/>
      <c r="E75" s="160"/>
      <c r="F75" s="161"/>
      <c r="G75" s="161" t="s">
        <v>90</v>
      </c>
      <c r="H75" s="151"/>
    </row>
    <row r="76" spans="1:8" x14ac:dyDescent="0.25">
      <c r="A76" s="44"/>
      <c r="B76" s="158" t="s">
        <v>252</v>
      </c>
      <c r="C76" s="159"/>
      <c r="D76" s="160"/>
      <c r="E76" s="160"/>
      <c r="F76" s="161"/>
      <c r="G76" s="161"/>
      <c r="H76" s="151"/>
    </row>
    <row r="77" spans="1:8" ht="26.4" x14ac:dyDescent="0.25">
      <c r="A77" s="44" t="s">
        <v>851</v>
      </c>
      <c r="B77" s="44"/>
      <c r="C77" s="162" t="s">
        <v>253</v>
      </c>
      <c r="D77" s="160"/>
      <c r="E77" s="160"/>
      <c r="F77" s="161"/>
      <c r="G77" s="161" t="s">
        <v>90</v>
      </c>
      <c r="H77" s="151"/>
    </row>
    <row r="78" spans="1:8" ht="26.4" customHeight="1" x14ac:dyDescent="0.25">
      <c r="A78" s="49" t="s">
        <v>852</v>
      </c>
      <c r="B78" s="49" t="s">
        <v>249</v>
      </c>
      <c r="C78" s="56" t="s">
        <v>254</v>
      </c>
      <c r="D78" s="49" t="s">
        <v>255</v>
      </c>
      <c r="E78" s="49">
        <v>6</v>
      </c>
      <c r="F78" s="190"/>
      <c r="G78" s="50" t="str">
        <f>IF($F78=" "," ",ROUND($E78*F78,2))</f>
        <v xml:space="preserve"> </v>
      </c>
      <c r="H78" s="151"/>
    </row>
    <row r="79" spans="1:8" ht="26.4" customHeight="1" x14ac:dyDescent="0.25">
      <c r="A79" s="49" t="s">
        <v>853</v>
      </c>
      <c r="B79" s="49"/>
      <c r="C79" s="56" t="s">
        <v>256</v>
      </c>
      <c r="D79" s="49" t="s">
        <v>255</v>
      </c>
      <c r="E79" s="49">
        <v>1</v>
      </c>
      <c r="F79" s="190"/>
      <c r="G79" s="50" t="str">
        <f t="shared" ref="G79:G83" si="10">IF($F79=" "," ",ROUND($E79*F79,2))</f>
        <v xml:space="preserve"> </v>
      </c>
      <c r="H79" s="151"/>
    </row>
    <row r="80" spans="1:8" ht="26.4" customHeight="1" x14ac:dyDescent="0.25">
      <c r="A80" s="49" t="s">
        <v>854</v>
      </c>
      <c r="B80" s="49"/>
      <c r="C80" s="56" t="s">
        <v>257</v>
      </c>
      <c r="D80" s="49" t="s">
        <v>255</v>
      </c>
      <c r="E80" s="49">
        <v>1</v>
      </c>
      <c r="F80" s="190"/>
      <c r="G80" s="50" t="str">
        <f t="shared" si="10"/>
        <v xml:space="preserve"> </v>
      </c>
      <c r="H80" s="151"/>
    </row>
    <row r="81" spans="1:8" ht="26.4" x14ac:dyDescent="0.25">
      <c r="A81" s="49" t="s">
        <v>855</v>
      </c>
      <c r="B81" s="49"/>
      <c r="C81" s="56" t="s">
        <v>258</v>
      </c>
      <c r="D81" s="49" t="s">
        <v>255</v>
      </c>
      <c r="E81" s="49">
        <v>1</v>
      </c>
      <c r="F81" s="190"/>
      <c r="G81" s="50" t="str">
        <f t="shared" si="10"/>
        <v xml:space="preserve"> </v>
      </c>
      <c r="H81" s="151"/>
    </row>
    <row r="82" spans="1:8" ht="26.4" x14ac:dyDescent="0.25">
      <c r="A82" s="49" t="s">
        <v>856</v>
      </c>
      <c r="B82" s="49"/>
      <c r="C82" s="56" t="s">
        <v>259</v>
      </c>
      <c r="D82" s="49" t="s">
        <v>255</v>
      </c>
      <c r="E82" s="49">
        <v>1</v>
      </c>
      <c r="F82" s="190"/>
      <c r="G82" s="50" t="str">
        <f t="shared" si="10"/>
        <v xml:space="preserve"> </v>
      </c>
      <c r="H82" s="151"/>
    </row>
    <row r="83" spans="1:8" ht="26.4" x14ac:dyDescent="0.25">
      <c r="A83" s="49" t="s">
        <v>857</v>
      </c>
      <c r="B83" s="49"/>
      <c r="C83" s="56" t="s">
        <v>260</v>
      </c>
      <c r="D83" s="49" t="s">
        <v>255</v>
      </c>
      <c r="E83" s="49">
        <v>1</v>
      </c>
      <c r="F83" s="190"/>
      <c r="G83" s="50" t="str">
        <f t="shared" si="10"/>
        <v xml:space="preserve"> </v>
      </c>
      <c r="H83" s="151"/>
    </row>
    <row r="84" spans="1:8" x14ac:dyDescent="0.25">
      <c r="A84" s="44"/>
      <c r="B84" s="160"/>
      <c r="C84" s="162"/>
      <c r="D84" s="160"/>
      <c r="E84" s="160"/>
      <c r="F84" s="161"/>
      <c r="G84" s="161"/>
      <c r="H84" s="151"/>
    </row>
    <row r="85" spans="1:8" ht="26.4" customHeight="1" x14ac:dyDescent="0.25">
      <c r="A85" s="350" t="s">
        <v>89</v>
      </c>
      <c r="B85" s="350"/>
      <c r="C85" s="350"/>
      <c r="D85" s="350"/>
      <c r="E85" s="350"/>
      <c r="F85" s="350"/>
      <c r="G85" s="58" t="str">
        <f>IF(SUM(G45:G84)=0,"",SUM(G45:G84))</f>
        <v/>
      </c>
      <c r="H85" s="151"/>
    </row>
    <row r="86" spans="1:8" x14ac:dyDescent="0.25">
      <c r="E86" s="128"/>
      <c r="F86" s="165"/>
      <c r="H86" s="151"/>
    </row>
    <row r="87" spans="1:8" x14ac:dyDescent="0.25">
      <c r="A87" s="14"/>
      <c r="B87" s="14"/>
      <c r="C87" s="15"/>
      <c r="D87" s="14"/>
      <c r="E87" s="166"/>
      <c r="F87" s="167"/>
      <c r="G87" s="16"/>
      <c r="H87" s="151"/>
    </row>
    <row r="88" spans="1:8" x14ac:dyDescent="0.25">
      <c r="A88" s="168" t="str">
        <f>+A2</f>
        <v>PART A: DIVERSION WORKS</v>
      </c>
      <c r="B88" s="141"/>
      <c r="E88" s="128"/>
      <c r="F88" s="23"/>
      <c r="H88" s="142"/>
    </row>
    <row r="89" spans="1:8" x14ac:dyDescent="0.25">
      <c r="A89" s="169"/>
      <c r="B89" s="141"/>
      <c r="E89" s="128"/>
      <c r="F89" s="23"/>
      <c r="H89" s="142"/>
    </row>
    <row r="90" spans="1:8" x14ac:dyDescent="0.25">
      <c r="A90" s="144" t="s">
        <v>0</v>
      </c>
      <c r="B90" s="144" t="s">
        <v>1</v>
      </c>
      <c r="C90" s="145" t="s">
        <v>2</v>
      </c>
      <c r="D90" s="144" t="s">
        <v>3</v>
      </c>
      <c r="E90" s="144" t="s">
        <v>648</v>
      </c>
      <c r="F90" s="146" t="s">
        <v>4</v>
      </c>
      <c r="G90" s="147" t="s">
        <v>5</v>
      </c>
      <c r="H90" s="170"/>
    </row>
    <row r="91" spans="1:8" x14ac:dyDescent="0.25">
      <c r="A91" s="68" t="s">
        <v>6</v>
      </c>
      <c r="B91" s="68" t="s">
        <v>7</v>
      </c>
      <c r="C91" s="69"/>
      <c r="D91" s="68"/>
      <c r="E91" s="68"/>
      <c r="F91" s="149"/>
      <c r="G91" s="150"/>
      <c r="H91" s="171"/>
    </row>
    <row r="92" spans="1:8" ht="26.4" customHeight="1" x14ac:dyDescent="0.25">
      <c r="A92" s="351" t="s">
        <v>43</v>
      </c>
      <c r="B92" s="351"/>
      <c r="C92" s="351"/>
      <c r="D92" s="351"/>
      <c r="E92" s="351"/>
      <c r="F92" s="351"/>
      <c r="G92" s="58" t="str">
        <f>IF(G85="","",G85)</f>
        <v/>
      </c>
      <c r="H92" s="171"/>
    </row>
    <row r="93" spans="1:8" x14ac:dyDescent="0.25">
      <c r="A93" s="180"/>
      <c r="B93" s="175"/>
      <c r="C93" s="175"/>
      <c r="D93" s="175"/>
      <c r="E93" s="175"/>
      <c r="F93" s="175"/>
      <c r="G93" s="176"/>
      <c r="H93" s="151"/>
    </row>
    <row r="94" spans="1:8" x14ac:dyDescent="0.25">
      <c r="A94" s="44"/>
      <c r="B94" s="160"/>
      <c r="C94" s="162" t="s">
        <v>261</v>
      </c>
      <c r="D94" s="160"/>
      <c r="E94" s="160"/>
      <c r="F94" s="161"/>
      <c r="G94" s="161"/>
      <c r="H94" s="151"/>
    </row>
    <row r="95" spans="1:8" ht="26.4" customHeight="1" x14ac:dyDescent="0.25">
      <c r="A95" s="49" t="s">
        <v>858</v>
      </c>
      <c r="B95" s="49" t="s">
        <v>249</v>
      </c>
      <c r="C95" s="56" t="s">
        <v>262</v>
      </c>
      <c r="D95" s="49" t="s">
        <v>21</v>
      </c>
      <c r="E95" s="49">
        <v>1</v>
      </c>
      <c r="F95" s="190"/>
      <c r="G95" s="50" t="str">
        <f t="shared" ref="G95:G100" si="11">IF($F95=" "," ",ROUND($E95*F95,2))</f>
        <v xml:space="preserve"> </v>
      </c>
      <c r="H95" s="151"/>
    </row>
    <row r="96" spans="1:8" ht="26.4" customHeight="1" x14ac:dyDescent="0.25">
      <c r="A96" s="49" t="s">
        <v>859</v>
      </c>
      <c r="B96" s="49"/>
      <c r="C96" s="56" t="s">
        <v>263</v>
      </c>
      <c r="D96" s="49" t="s">
        <v>21</v>
      </c>
      <c r="E96" s="49">
        <v>1</v>
      </c>
      <c r="F96" s="190"/>
      <c r="G96" s="50" t="str">
        <f t="shared" si="11"/>
        <v xml:space="preserve"> </v>
      </c>
      <c r="H96" s="151"/>
    </row>
    <row r="97" spans="1:8" ht="26.4" customHeight="1" x14ac:dyDescent="0.25">
      <c r="A97" s="49" t="s">
        <v>860</v>
      </c>
      <c r="B97" s="49"/>
      <c r="C97" s="56" t="s">
        <v>264</v>
      </c>
      <c r="D97" s="49" t="s">
        <v>21</v>
      </c>
      <c r="E97" s="49">
        <v>1</v>
      </c>
      <c r="F97" s="190"/>
      <c r="G97" s="50" t="str">
        <f t="shared" si="11"/>
        <v xml:space="preserve"> </v>
      </c>
      <c r="H97" s="151"/>
    </row>
    <row r="98" spans="1:8" ht="26.4" customHeight="1" x14ac:dyDescent="0.25">
      <c r="A98" s="49" t="s">
        <v>861</v>
      </c>
      <c r="B98" s="49"/>
      <c r="C98" s="56" t="s">
        <v>265</v>
      </c>
      <c r="D98" s="49" t="s">
        <v>21</v>
      </c>
      <c r="E98" s="49">
        <v>1</v>
      </c>
      <c r="F98" s="190"/>
      <c r="G98" s="50" t="str">
        <f t="shared" si="11"/>
        <v xml:space="preserve"> </v>
      </c>
      <c r="H98" s="151"/>
    </row>
    <row r="99" spans="1:8" ht="26.4" customHeight="1" x14ac:dyDescent="0.25">
      <c r="A99" s="49" t="s">
        <v>862</v>
      </c>
      <c r="B99" s="49"/>
      <c r="C99" s="56" t="s">
        <v>266</v>
      </c>
      <c r="D99" s="49" t="s">
        <v>21</v>
      </c>
      <c r="E99" s="49">
        <v>1</v>
      </c>
      <c r="F99" s="190"/>
      <c r="G99" s="50" t="str">
        <f t="shared" si="11"/>
        <v xml:space="preserve"> </v>
      </c>
      <c r="H99" s="151"/>
    </row>
    <row r="100" spans="1:8" ht="26.4" customHeight="1" x14ac:dyDescent="0.25">
      <c r="A100" s="49" t="s">
        <v>863</v>
      </c>
      <c r="B100" s="49"/>
      <c r="C100" s="56" t="s">
        <v>267</v>
      </c>
      <c r="D100" s="49" t="s">
        <v>21</v>
      </c>
      <c r="E100" s="49">
        <v>1</v>
      </c>
      <c r="F100" s="190"/>
      <c r="G100" s="50" t="str">
        <f t="shared" si="11"/>
        <v xml:space="preserve"> </v>
      </c>
      <c r="H100" s="151"/>
    </row>
    <row r="101" spans="1:8" x14ac:dyDescent="0.25">
      <c r="A101" s="44"/>
      <c r="B101" s="160"/>
      <c r="C101" s="162"/>
      <c r="D101" s="160"/>
      <c r="E101" s="160"/>
      <c r="F101" s="161"/>
      <c r="G101" s="161" t="s">
        <v>90</v>
      </c>
      <c r="H101" s="151"/>
    </row>
    <row r="102" spans="1:8" x14ac:dyDescent="0.25">
      <c r="A102" s="44"/>
      <c r="B102" s="158" t="s">
        <v>8</v>
      </c>
      <c r="C102" s="159" t="s">
        <v>268</v>
      </c>
      <c r="D102" s="160"/>
      <c r="E102" s="160"/>
      <c r="F102" s="161"/>
      <c r="G102" s="161" t="s">
        <v>90</v>
      </c>
      <c r="H102" s="151"/>
    </row>
    <row r="103" spans="1:8" x14ac:dyDescent="0.25">
      <c r="A103" s="44"/>
      <c r="B103" s="158" t="s">
        <v>269</v>
      </c>
      <c r="C103" s="159"/>
      <c r="D103" s="160"/>
      <c r="E103" s="160"/>
      <c r="F103" s="161"/>
      <c r="G103" s="161"/>
      <c r="H103" s="151"/>
    </row>
    <row r="104" spans="1:8" x14ac:dyDescent="0.25">
      <c r="A104" s="44" t="s">
        <v>864</v>
      </c>
      <c r="B104" s="160" t="s">
        <v>270</v>
      </c>
      <c r="C104" s="162" t="s">
        <v>271</v>
      </c>
      <c r="D104" s="160"/>
      <c r="E104" s="160"/>
      <c r="F104" s="161"/>
      <c r="G104" s="161" t="s">
        <v>90</v>
      </c>
      <c r="H104" s="151"/>
    </row>
    <row r="105" spans="1:8" ht="26.4" customHeight="1" x14ac:dyDescent="0.25">
      <c r="A105" s="49" t="s">
        <v>865</v>
      </c>
      <c r="B105" s="49"/>
      <c r="C105" s="56" t="s">
        <v>869</v>
      </c>
      <c r="D105" s="49" t="s">
        <v>159</v>
      </c>
      <c r="E105" s="49">
        <v>890</v>
      </c>
      <c r="F105" s="190"/>
      <c r="G105" s="50" t="str">
        <f t="shared" ref="G105" si="12">IF($F105=" "," ",ROUND($E105*F105,2))</f>
        <v xml:space="preserve"> </v>
      </c>
      <c r="H105" s="151"/>
    </row>
    <row r="106" spans="1:8" x14ac:dyDescent="0.25">
      <c r="A106" s="44"/>
      <c r="B106" s="160"/>
      <c r="C106" s="162"/>
      <c r="D106" s="160"/>
      <c r="E106" s="160"/>
      <c r="F106" s="161"/>
      <c r="G106" s="161"/>
      <c r="H106" s="151"/>
    </row>
    <row r="107" spans="1:8" x14ac:dyDescent="0.25">
      <c r="A107" s="181"/>
      <c r="B107" s="182"/>
      <c r="C107" s="183"/>
      <c r="D107" s="182"/>
      <c r="E107" s="182"/>
      <c r="F107" s="184"/>
      <c r="G107" s="184"/>
      <c r="H107" s="151"/>
    </row>
    <row r="108" spans="1:8" ht="26.4" customHeight="1" x14ac:dyDescent="0.25">
      <c r="A108" s="49"/>
      <c r="B108" s="49"/>
      <c r="C108" s="55" t="s">
        <v>272</v>
      </c>
      <c r="D108" s="79" t="s">
        <v>15</v>
      </c>
      <c r="E108" s="79"/>
      <c r="F108" s="185"/>
      <c r="G108" s="185" t="str">
        <f>IF(SUM(G92:G107)=0,"",SUM(G92:G107))</f>
        <v/>
      </c>
      <c r="H108" s="151"/>
    </row>
    <row r="109" spans="1:8" x14ac:dyDescent="0.25">
      <c r="A109" s="103"/>
      <c r="B109" s="186"/>
      <c r="C109" s="187"/>
      <c r="D109" s="186"/>
      <c r="E109" s="186"/>
      <c r="F109" s="188"/>
      <c r="G109" s="188"/>
      <c r="H109" s="151"/>
    </row>
    <row r="110" spans="1:8" x14ac:dyDescent="0.25">
      <c r="A110" s="44"/>
      <c r="B110" s="160"/>
      <c r="C110" s="159" t="s">
        <v>872</v>
      </c>
      <c r="D110" s="160"/>
      <c r="E110" s="160"/>
      <c r="F110" s="161"/>
      <c r="G110" s="161"/>
      <c r="H110" s="151"/>
    </row>
    <row r="111" spans="1:8" x14ac:dyDescent="0.25">
      <c r="A111" s="181"/>
      <c r="B111" s="182"/>
      <c r="C111" s="183"/>
      <c r="D111" s="182"/>
      <c r="E111" s="182"/>
      <c r="F111" s="184"/>
      <c r="G111" s="184"/>
      <c r="H111" s="151"/>
    </row>
    <row r="112" spans="1:8" x14ac:dyDescent="0.25">
      <c r="F112" s="165"/>
      <c r="H112" s="151"/>
    </row>
  </sheetData>
  <sheetProtection algorithmName="SHA-512" hashValue="FbXTMXe9jk7FCVKyGef3Jti+Y2b7SxP9W7i2iDI9P6t5VcUuYS+ZO2tts2/6ys0dv3FygjUtP36+PUZJITJORg==" saltValue="pmNn8Fw0fC8I50/ftPPMJQ==" spinCount="100000" sheet="1" objects="1" scenarios="1"/>
  <mergeCells count="4">
    <mergeCell ref="A92:F92"/>
    <mergeCell ref="A38:F38"/>
    <mergeCell ref="A45:F45"/>
    <mergeCell ref="A85:F85"/>
  </mergeCells>
  <pageMargins left="0.78740157480314965" right="0.70866141732283472" top="1.0236220472440944" bottom="0.78740157480314965" header="0.39370078740157483" footer="0.39370078740157483"/>
  <pageSetup paperSize="9" scale="80" firstPageNumber="11" fitToHeight="2" orientation="portrait" r:id="rId1"/>
  <headerFooter alignWithMargins="0">
    <oddHeader>&amp;L&amp;"Arial,Regular"&amp;8Contract No.: &amp;KFF0000XXXXX&amp;K000000
Portion 2: Contract
Part C2: Pricing Data
Part C2:2: Bill of Quantities&amp;R&amp;"Arial,Regular"&amp;9&amp;G</oddHeader>
    <oddFooter xml:space="preserve">&amp;C&amp;"Arial,Regular"&amp;8C2.2-&amp;P
</oddFooter>
  </headerFooter>
  <rowBreaks count="2" manualBreakCount="2">
    <brk id="39" max="6" man="1"/>
    <brk id="86"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pageSetUpPr fitToPage="1"/>
  </sheetPr>
  <dimension ref="A1:H64"/>
  <sheetViews>
    <sheetView view="pageBreakPreview" topLeftCell="A50" zoomScaleNormal="85" zoomScaleSheetLayoutView="100" workbookViewId="0">
      <selection activeCell="G63" sqref="G63"/>
    </sheetView>
  </sheetViews>
  <sheetFormatPr defaultColWidth="8.75" defaultRowHeight="13.2" x14ac:dyDescent="0.25"/>
  <cols>
    <col min="1" max="1" width="6.58203125" style="22" customWidth="1"/>
    <col min="2" max="2" width="8.58203125" style="22" customWidth="1"/>
    <col min="3" max="3" width="33.58203125" style="20" customWidth="1"/>
    <col min="4" max="4" width="5.58203125" style="22" customWidth="1"/>
    <col min="5" max="5" width="5.58203125" style="128" customWidth="1"/>
    <col min="6" max="6" width="12.33203125" style="200" customWidth="1"/>
    <col min="7" max="7" width="12.33203125" style="24" customWidth="1"/>
    <col min="8" max="8" width="3.58203125" style="17" customWidth="1"/>
    <col min="9" max="16384" width="8.75" style="17"/>
  </cols>
  <sheetData>
    <row r="1" spans="1:8" x14ac:dyDescent="0.25">
      <c r="A1" s="14"/>
      <c r="B1" s="14"/>
      <c r="C1" s="15"/>
      <c r="D1" s="14"/>
      <c r="E1" s="166"/>
      <c r="F1" s="191"/>
      <c r="G1" s="16"/>
    </row>
    <row r="2" spans="1:8" x14ac:dyDescent="0.25">
      <c r="A2" s="18" t="s">
        <v>821</v>
      </c>
      <c r="B2" s="19"/>
      <c r="D2" s="21"/>
      <c r="F2" s="23"/>
      <c r="H2" s="25"/>
    </row>
    <row r="3" spans="1:8" x14ac:dyDescent="0.25">
      <c r="A3" s="192"/>
      <c r="B3" s="19"/>
      <c r="D3" s="21"/>
      <c r="F3" s="23"/>
      <c r="H3" s="25"/>
    </row>
    <row r="4" spans="1:8" x14ac:dyDescent="0.25">
      <c r="A4" s="26" t="s">
        <v>0</v>
      </c>
      <c r="B4" s="26" t="s">
        <v>1</v>
      </c>
      <c r="C4" s="27" t="s">
        <v>2</v>
      </c>
      <c r="D4" s="26" t="s">
        <v>3</v>
      </c>
      <c r="E4" s="26" t="s">
        <v>648</v>
      </c>
      <c r="F4" s="28" t="s">
        <v>4</v>
      </c>
      <c r="G4" s="29" t="s">
        <v>5</v>
      </c>
      <c r="H4" s="30"/>
    </row>
    <row r="5" spans="1:8" x14ac:dyDescent="0.25">
      <c r="A5" s="31" t="s">
        <v>6</v>
      </c>
      <c r="B5" s="31" t="s">
        <v>7</v>
      </c>
      <c r="C5" s="32"/>
      <c r="D5" s="31"/>
      <c r="E5" s="31"/>
      <c r="F5" s="33"/>
      <c r="G5" s="34"/>
      <c r="H5" s="35"/>
    </row>
    <row r="6" spans="1:8" x14ac:dyDescent="0.25">
      <c r="A6" s="36"/>
      <c r="B6" s="37"/>
      <c r="C6" s="38"/>
      <c r="D6" s="37"/>
      <c r="E6" s="102"/>
      <c r="F6" s="193"/>
      <c r="G6" s="40"/>
      <c r="H6" s="35"/>
    </row>
    <row r="7" spans="1:8" x14ac:dyDescent="0.25">
      <c r="A7" s="41" t="s">
        <v>702</v>
      </c>
      <c r="B7" s="103"/>
      <c r="C7" s="42"/>
      <c r="D7" s="43"/>
      <c r="E7" s="104"/>
      <c r="F7" s="194"/>
      <c r="G7" s="46" t="s">
        <v>90</v>
      </c>
      <c r="H7" s="35"/>
    </row>
    <row r="8" spans="1:8" x14ac:dyDescent="0.25">
      <c r="A8" s="49" t="s">
        <v>702</v>
      </c>
      <c r="B8" s="79" t="s">
        <v>274</v>
      </c>
      <c r="C8" s="195" t="s">
        <v>275</v>
      </c>
      <c r="D8" s="74"/>
      <c r="E8" s="73"/>
      <c r="F8" s="7"/>
      <c r="G8" s="50" t="s">
        <v>90</v>
      </c>
      <c r="H8" s="35"/>
    </row>
    <row r="9" spans="1:8" ht="26.4" x14ac:dyDescent="0.25">
      <c r="A9" s="49" t="s">
        <v>769</v>
      </c>
      <c r="B9" s="49" t="s">
        <v>808</v>
      </c>
      <c r="C9" s="55" t="s">
        <v>276</v>
      </c>
      <c r="D9" s="74"/>
      <c r="E9" s="73"/>
      <c r="F9" s="7"/>
      <c r="G9" s="50" t="s">
        <v>90</v>
      </c>
      <c r="H9" s="35"/>
    </row>
    <row r="10" spans="1:8" ht="26.4" customHeight="1" x14ac:dyDescent="0.25">
      <c r="A10" s="49" t="s">
        <v>770</v>
      </c>
      <c r="B10" s="49"/>
      <c r="C10" s="113" t="s">
        <v>277</v>
      </c>
      <c r="D10" s="49" t="s">
        <v>21</v>
      </c>
      <c r="E10" s="73">
        <v>200</v>
      </c>
      <c r="F10" s="8"/>
      <c r="G10" s="50" t="str">
        <f t="shared" ref="G10:G35" si="0">IF($F10=" "," ",ROUND($E10*F10,2))</f>
        <v xml:space="preserve"> </v>
      </c>
      <c r="H10" s="35"/>
    </row>
    <row r="11" spans="1:8" ht="26.4" customHeight="1" x14ac:dyDescent="0.25">
      <c r="A11" s="49" t="s">
        <v>771</v>
      </c>
      <c r="B11" s="49"/>
      <c r="C11" s="56" t="s">
        <v>278</v>
      </c>
      <c r="D11" s="49" t="s">
        <v>21</v>
      </c>
      <c r="E11" s="73">
        <v>200</v>
      </c>
      <c r="F11" s="8"/>
      <c r="G11" s="50" t="str">
        <f t="shared" si="0"/>
        <v xml:space="preserve"> </v>
      </c>
      <c r="H11" s="35"/>
    </row>
    <row r="12" spans="1:8" ht="26.4" x14ac:dyDescent="0.25">
      <c r="A12" s="49" t="s">
        <v>772</v>
      </c>
      <c r="B12" s="49"/>
      <c r="C12" s="56" t="s">
        <v>279</v>
      </c>
      <c r="D12" s="49" t="s">
        <v>21</v>
      </c>
      <c r="E12" s="73">
        <v>20</v>
      </c>
      <c r="F12" s="8"/>
      <c r="G12" s="50" t="str">
        <f t="shared" si="0"/>
        <v xml:space="preserve"> </v>
      </c>
      <c r="H12" s="35"/>
    </row>
    <row r="13" spans="1:8" ht="26.4" customHeight="1" x14ac:dyDescent="0.25">
      <c r="A13" s="49" t="s">
        <v>773</v>
      </c>
      <c r="B13" s="49"/>
      <c r="C13" s="113" t="s">
        <v>280</v>
      </c>
      <c r="D13" s="49" t="s">
        <v>21</v>
      </c>
      <c r="E13" s="73">
        <v>2</v>
      </c>
      <c r="F13" s="8"/>
      <c r="G13" s="50" t="str">
        <f t="shared" si="0"/>
        <v xml:space="preserve"> </v>
      </c>
      <c r="H13" s="35"/>
    </row>
    <row r="14" spans="1:8" ht="26.4" x14ac:dyDescent="0.25">
      <c r="A14" s="49" t="s">
        <v>774</v>
      </c>
      <c r="B14" s="49"/>
      <c r="C14" s="113" t="s">
        <v>281</v>
      </c>
      <c r="D14" s="49" t="s">
        <v>21</v>
      </c>
      <c r="E14" s="73">
        <v>5</v>
      </c>
      <c r="F14" s="8"/>
      <c r="G14" s="50" t="str">
        <f t="shared" si="0"/>
        <v xml:space="preserve"> </v>
      </c>
      <c r="H14" s="35"/>
    </row>
    <row r="15" spans="1:8" ht="26.4" x14ac:dyDescent="0.25">
      <c r="A15" s="49" t="s">
        <v>775</v>
      </c>
      <c r="B15" s="49"/>
      <c r="C15" s="113" t="s">
        <v>819</v>
      </c>
      <c r="D15" s="49" t="s">
        <v>21</v>
      </c>
      <c r="E15" s="73">
        <v>6</v>
      </c>
      <c r="F15" s="8"/>
      <c r="G15" s="50" t="str">
        <f t="shared" si="0"/>
        <v xml:space="preserve"> </v>
      </c>
      <c r="H15" s="35"/>
    </row>
    <row r="16" spans="1:8" x14ac:dyDescent="0.25">
      <c r="A16" s="49" t="s">
        <v>776</v>
      </c>
      <c r="B16" s="49" t="s">
        <v>809</v>
      </c>
      <c r="C16" s="196" t="s">
        <v>282</v>
      </c>
      <c r="D16" s="74"/>
      <c r="E16" s="73"/>
      <c r="F16" s="7"/>
      <c r="G16" s="50" t="str">
        <f t="shared" si="0"/>
        <v xml:space="preserve"> </v>
      </c>
      <c r="H16" s="35"/>
    </row>
    <row r="17" spans="1:8" ht="26.4" customHeight="1" x14ac:dyDescent="0.25">
      <c r="A17" s="49" t="s">
        <v>777</v>
      </c>
      <c r="B17" s="49"/>
      <c r="C17" s="113" t="s">
        <v>283</v>
      </c>
      <c r="D17" s="49" t="s">
        <v>133</v>
      </c>
      <c r="E17" s="73">
        <v>1500</v>
      </c>
      <c r="F17" s="8"/>
      <c r="G17" s="50" t="str">
        <f t="shared" si="0"/>
        <v xml:space="preserve"> </v>
      </c>
      <c r="H17" s="35"/>
    </row>
    <row r="18" spans="1:8" ht="26.4" x14ac:dyDescent="0.25">
      <c r="A18" s="49" t="s">
        <v>778</v>
      </c>
      <c r="B18" s="49"/>
      <c r="C18" s="113" t="s">
        <v>284</v>
      </c>
      <c r="D18" s="74" t="s">
        <v>133</v>
      </c>
      <c r="E18" s="73">
        <v>1000</v>
      </c>
      <c r="F18" s="8"/>
      <c r="G18" s="50" t="str">
        <f t="shared" si="0"/>
        <v xml:space="preserve"> </v>
      </c>
      <c r="H18" s="35"/>
    </row>
    <row r="19" spans="1:8" ht="26.4" customHeight="1" x14ac:dyDescent="0.25">
      <c r="A19" s="49" t="s">
        <v>779</v>
      </c>
      <c r="B19" s="49"/>
      <c r="C19" s="113" t="s">
        <v>285</v>
      </c>
      <c r="D19" s="74" t="s">
        <v>133</v>
      </c>
      <c r="E19" s="73">
        <v>1650</v>
      </c>
      <c r="F19" s="8"/>
      <c r="G19" s="50" t="str">
        <f t="shared" si="0"/>
        <v xml:space="preserve"> </v>
      </c>
      <c r="H19" s="35"/>
    </row>
    <row r="20" spans="1:8" ht="26.4" x14ac:dyDescent="0.25">
      <c r="A20" s="49" t="s">
        <v>780</v>
      </c>
      <c r="B20" s="49"/>
      <c r="C20" s="56" t="s">
        <v>820</v>
      </c>
      <c r="D20" s="74" t="s">
        <v>133</v>
      </c>
      <c r="E20" s="73">
        <v>560</v>
      </c>
      <c r="F20" s="8"/>
      <c r="G20" s="50" t="str">
        <f t="shared" si="0"/>
        <v xml:space="preserve"> </v>
      </c>
      <c r="H20" s="35"/>
    </row>
    <row r="21" spans="1:8" ht="26.4" customHeight="1" x14ac:dyDescent="0.25">
      <c r="A21" s="49" t="s">
        <v>781</v>
      </c>
      <c r="B21" s="49"/>
      <c r="C21" s="113" t="s">
        <v>286</v>
      </c>
      <c r="D21" s="74" t="s">
        <v>133</v>
      </c>
      <c r="E21" s="73">
        <v>50</v>
      </c>
      <c r="F21" s="8"/>
      <c r="G21" s="50" t="str">
        <f t="shared" si="0"/>
        <v xml:space="preserve"> </v>
      </c>
      <c r="H21" s="35"/>
    </row>
    <row r="22" spans="1:8" ht="26.4" x14ac:dyDescent="0.25">
      <c r="A22" s="49" t="s">
        <v>782</v>
      </c>
      <c r="B22" s="74"/>
      <c r="C22" s="113" t="s">
        <v>818</v>
      </c>
      <c r="D22" s="74" t="s">
        <v>133</v>
      </c>
      <c r="E22" s="139">
        <v>130</v>
      </c>
      <c r="F22" s="8"/>
      <c r="G22" s="50" t="str">
        <f t="shared" si="0"/>
        <v xml:space="preserve"> </v>
      </c>
      <c r="H22" s="35"/>
    </row>
    <row r="23" spans="1:8" x14ac:dyDescent="0.25">
      <c r="A23" s="49" t="s">
        <v>783</v>
      </c>
      <c r="B23" s="49" t="s">
        <v>810</v>
      </c>
      <c r="C23" s="196" t="s">
        <v>287</v>
      </c>
      <c r="D23" s="74"/>
      <c r="E23" s="139"/>
      <c r="F23" s="7"/>
      <c r="G23" s="50" t="str">
        <f t="shared" si="0"/>
        <v xml:space="preserve"> </v>
      </c>
      <c r="H23" s="35"/>
    </row>
    <row r="24" spans="1:8" ht="26.4" customHeight="1" x14ac:dyDescent="0.25">
      <c r="A24" s="49" t="s">
        <v>784</v>
      </c>
      <c r="B24" s="74"/>
      <c r="C24" s="113" t="s">
        <v>288</v>
      </c>
      <c r="D24" s="74" t="s">
        <v>133</v>
      </c>
      <c r="E24" s="139">
        <v>45</v>
      </c>
      <c r="F24" s="8"/>
      <c r="G24" s="50" t="str">
        <f t="shared" si="0"/>
        <v xml:space="preserve"> </v>
      </c>
      <c r="H24" s="35"/>
    </row>
    <row r="25" spans="1:8" x14ac:dyDescent="0.25">
      <c r="A25" s="49" t="s">
        <v>785</v>
      </c>
      <c r="B25" s="49" t="s">
        <v>811</v>
      </c>
      <c r="C25" s="196" t="s">
        <v>289</v>
      </c>
      <c r="D25" s="74"/>
      <c r="E25" s="73"/>
      <c r="F25" s="7"/>
      <c r="G25" s="50" t="str">
        <f t="shared" si="0"/>
        <v xml:space="preserve"> </v>
      </c>
      <c r="H25" s="35"/>
    </row>
    <row r="26" spans="1:8" ht="26.4" customHeight="1" x14ac:dyDescent="0.25">
      <c r="A26" s="49" t="s">
        <v>786</v>
      </c>
      <c r="B26" s="74"/>
      <c r="C26" s="113" t="s">
        <v>290</v>
      </c>
      <c r="D26" s="74" t="s">
        <v>21</v>
      </c>
      <c r="E26" s="73">
        <v>307.5</v>
      </c>
      <c r="F26" s="8"/>
      <c r="G26" s="50" t="str">
        <f t="shared" si="0"/>
        <v xml:space="preserve"> </v>
      </c>
      <c r="H26" s="35"/>
    </row>
    <row r="27" spans="1:8" ht="26.4" customHeight="1" x14ac:dyDescent="0.25">
      <c r="A27" s="49" t="s">
        <v>787</v>
      </c>
      <c r="B27" s="74"/>
      <c r="C27" s="113" t="s">
        <v>291</v>
      </c>
      <c r="D27" s="74" t="s">
        <v>21</v>
      </c>
      <c r="E27" s="73">
        <v>102.5</v>
      </c>
      <c r="F27" s="8"/>
      <c r="G27" s="50" t="str">
        <f t="shared" si="0"/>
        <v xml:space="preserve"> </v>
      </c>
      <c r="H27" s="35"/>
    </row>
    <row r="28" spans="1:8" x14ac:dyDescent="0.25">
      <c r="A28" s="49" t="s">
        <v>788</v>
      </c>
      <c r="B28" s="49" t="s">
        <v>812</v>
      </c>
      <c r="C28" s="196" t="s">
        <v>292</v>
      </c>
      <c r="D28" s="74"/>
      <c r="E28" s="139"/>
      <c r="F28" s="7"/>
      <c r="G28" s="50" t="str">
        <f t="shared" si="0"/>
        <v xml:space="preserve"> </v>
      </c>
      <c r="H28" s="35"/>
    </row>
    <row r="29" spans="1:8" ht="26.4" customHeight="1" x14ac:dyDescent="0.25">
      <c r="A29" s="49" t="s">
        <v>789</v>
      </c>
      <c r="B29" s="74"/>
      <c r="C29" s="56" t="s">
        <v>293</v>
      </c>
      <c r="D29" s="74" t="s">
        <v>21</v>
      </c>
      <c r="E29" s="139">
        <v>200</v>
      </c>
      <c r="F29" s="8"/>
      <c r="G29" s="50" t="str">
        <f t="shared" si="0"/>
        <v xml:space="preserve"> </v>
      </c>
      <c r="H29" s="35"/>
    </row>
    <row r="30" spans="1:8" ht="26.4" customHeight="1" x14ac:dyDescent="0.25">
      <c r="A30" s="49" t="s">
        <v>790</v>
      </c>
      <c r="B30" s="74"/>
      <c r="C30" s="56" t="s">
        <v>294</v>
      </c>
      <c r="D30" s="74" t="s">
        <v>21</v>
      </c>
      <c r="E30" s="139">
        <v>200</v>
      </c>
      <c r="F30" s="8"/>
      <c r="G30" s="50" t="str">
        <f t="shared" si="0"/>
        <v xml:space="preserve"> </v>
      </c>
      <c r="H30" s="35"/>
    </row>
    <row r="31" spans="1:8" ht="26.4" customHeight="1" x14ac:dyDescent="0.25">
      <c r="A31" s="49" t="s">
        <v>791</v>
      </c>
      <c r="B31" s="74"/>
      <c r="C31" s="56" t="s">
        <v>295</v>
      </c>
      <c r="D31" s="74" t="s">
        <v>21</v>
      </c>
      <c r="E31" s="139">
        <v>70</v>
      </c>
      <c r="F31" s="8"/>
      <c r="G31" s="50" t="str">
        <f t="shared" si="0"/>
        <v xml:space="preserve"> </v>
      </c>
      <c r="H31" s="35"/>
    </row>
    <row r="32" spans="1:8" ht="26.4" customHeight="1" x14ac:dyDescent="0.25">
      <c r="A32" s="49" t="s">
        <v>792</v>
      </c>
      <c r="B32" s="74"/>
      <c r="C32" s="56" t="s">
        <v>296</v>
      </c>
      <c r="D32" s="74" t="s">
        <v>21</v>
      </c>
      <c r="E32" s="139">
        <v>60</v>
      </c>
      <c r="F32" s="8"/>
      <c r="G32" s="50" t="str">
        <f t="shared" si="0"/>
        <v xml:space="preserve"> </v>
      </c>
      <c r="H32" s="35"/>
    </row>
    <row r="33" spans="1:8" ht="26.4" customHeight="1" x14ac:dyDescent="0.25">
      <c r="A33" s="49" t="s">
        <v>793</v>
      </c>
      <c r="B33" s="74"/>
      <c r="C33" s="56" t="s">
        <v>297</v>
      </c>
      <c r="D33" s="74" t="s">
        <v>21</v>
      </c>
      <c r="E33" s="139">
        <v>50</v>
      </c>
      <c r="F33" s="8"/>
      <c r="G33" s="50" t="str">
        <f t="shared" si="0"/>
        <v xml:space="preserve"> </v>
      </c>
      <c r="H33" s="35"/>
    </row>
    <row r="34" spans="1:8" ht="26.4" customHeight="1" x14ac:dyDescent="0.25">
      <c r="A34" s="49" t="s">
        <v>794</v>
      </c>
      <c r="B34" s="74"/>
      <c r="C34" s="56" t="s">
        <v>298</v>
      </c>
      <c r="D34" s="74" t="s">
        <v>21</v>
      </c>
      <c r="E34" s="139">
        <v>30</v>
      </c>
      <c r="F34" s="8"/>
      <c r="G34" s="50" t="str">
        <f t="shared" si="0"/>
        <v xml:space="preserve"> </v>
      </c>
      <c r="H34" s="35"/>
    </row>
    <row r="35" spans="1:8" ht="26.4" customHeight="1" x14ac:dyDescent="0.25">
      <c r="A35" s="49" t="s">
        <v>795</v>
      </c>
      <c r="B35" s="74"/>
      <c r="C35" s="56" t="s">
        <v>299</v>
      </c>
      <c r="D35" s="74" t="s">
        <v>21</v>
      </c>
      <c r="E35" s="139">
        <v>15</v>
      </c>
      <c r="F35" s="8"/>
      <c r="G35" s="50" t="str">
        <f t="shared" si="0"/>
        <v xml:space="preserve"> </v>
      </c>
      <c r="H35" s="35"/>
    </row>
    <row r="36" spans="1:8" x14ac:dyDescent="0.25">
      <c r="A36" s="49"/>
      <c r="B36" s="74"/>
      <c r="C36" s="56"/>
      <c r="D36" s="74"/>
      <c r="E36" s="139"/>
      <c r="F36" s="7"/>
      <c r="G36" s="50"/>
      <c r="H36" s="35"/>
    </row>
    <row r="37" spans="1:8" ht="26.4" customHeight="1" x14ac:dyDescent="0.25">
      <c r="A37" s="350" t="s">
        <v>89</v>
      </c>
      <c r="B37" s="350"/>
      <c r="C37" s="350"/>
      <c r="D37" s="350"/>
      <c r="E37" s="350"/>
      <c r="F37" s="350"/>
      <c r="G37" s="58" t="str">
        <f>IF(SUM(G8:G36)=0,"",SUM(G8:G36))</f>
        <v/>
      </c>
      <c r="H37" s="35"/>
    </row>
    <row r="38" spans="1:8" x14ac:dyDescent="0.25">
      <c r="A38" s="21"/>
      <c r="B38" s="83"/>
      <c r="C38" s="84"/>
      <c r="D38" s="83"/>
      <c r="E38" s="127"/>
      <c r="F38" s="65" t="s">
        <v>90</v>
      </c>
      <c r="G38" s="61"/>
      <c r="H38" s="35"/>
    </row>
    <row r="39" spans="1:8" x14ac:dyDescent="0.25">
      <c r="A39" s="62"/>
      <c r="B39" s="83"/>
      <c r="C39" s="84"/>
      <c r="D39" s="83"/>
      <c r="E39" s="127"/>
      <c r="F39" s="65"/>
      <c r="G39" s="65"/>
      <c r="H39" s="35"/>
    </row>
    <row r="40" spans="1:8" x14ac:dyDescent="0.25">
      <c r="A40" s="18" t="str">
        <f>+A2</f>
        <v>PART 3: FOUNDATION DRILLING AND GROUTING</v>
      </c>
      <c r="B40" s="19"/>
      <c r="D40" s="21"/>
      <c r="F40" s="23"/>
    </row>
    <row r="41" spans="1:8" x14ac:dyDescent="0.25">
      <c r="A41" s="18"/>
      <c r="B41" s="19"/>
      <c r="D41" s="21"/>
      <c r="F41" s="23"/>
    </row>
    <row r="42" spans="1:8" x14ac:dyDescent="0.25">
      <c r="A42" s="26" t="s">
        <v>0</v>
      </c>
      <c r="B42" s="26" t="s">
        <v>1</v>
      </c>
      <c r="C42" s="27" t="s">
        <v>2</v>
      </c>
      <c r="D42" s="26" t="s">
        <v>3</v>
      </c>
      <c r="E42" s="26" t="s">
        <v>648</v>
      </c>
      <c r="F42" s="28" t="s">
        <v>4</v>
      </c>
      <c r="G42" s="29" t="s">
        <v>5</v>
      </c>
    </row>
    <row r="43" spans="1:8" x14ac:dyDescent="0.25">
      <c r="A43" s="31" t="s">
        <v>6</v>
      </c>
      <c r="B43" s="31" t="s">
        <v>7</v>
      </c>
      <c r="C43" s="32"/>
      <c r="D43" s="31"/>
      <c r="E43" s="31"/>
      <c r="F43" s="33"/>
      <c r="G43" s="34"/>
    </row>
    <row r="44" spans="1:8" ht="26.4" customHeight="1" x14ac:dyDescent="0.25">
      <c r="A44" s="351" t="s">
        <v>43</v>
      </c>
      <c r="B44" s="351"/>
      <c r="C44" s="351"/>
      <c r="D44" s="351"/>
      <c r="E44" s="351"/>
      <c r="F44" s="351"/>
      <c r="G44" s="58" t="str">
        <f>IF(G37="","",G37)</f>
        <v/>
      </c>
    </row>
    <row r="45" spans="1:8" x14ac:dyDescent="0.25">
      <c r="A45" s="129"/>
      <c r="B45" s="129"/>
      <c r="C45" s="129"/>
      <c r="D45" s="129"/>
      <c r="E45" s="129"/>
      <c r="F45" s="129"/>
      <c r="G45" s="58"/>
    </row>
    <row r="46" spans="1:8" ht="26.4" customHeight="1" x14ac:dyDescent="0.25">
      <c r="A46" s="49" t="s">
        <v>796</v>
      </c>
      <c r="B46" s="49" t="s">
        <v>813</v>
      </c>
      <c r="C46" s="196" t="s">
        <v>300</v>
      </c>
      <c r="D46" s="74"/>
      <c r="E46" s="139"/>
      <c r="F46" s="7"/>
      <c r="G46" s="50" t="s">
        <v>90</v>
      </c>
      <c r="H46" s="35"/>
    </row>
    <row r="47" spans="1:8" ht="26.4" customHeight="1" x14ac:dyDescent="0.25">
      <c r="A47" s="49" t="s">
        <v>797</v>
      </c>
      <c r="B47" s="74"/>
      <c r="C47" s="113" t="s">
        <v>301</v>
      </c>
      <c r="D47" s="74" t="s">
        <v>302</v>
      </c>
      <c r="E47" s="197">
        <v>32</v>
      </c>
      <c r="F47" s="8"/>
      <c r="G47" s="50" t="str">
        <f t="shared" ref="G47:G60" si="1">IF($F47=" "," ",ROUND($E47*F47,2))</f>
        <v xml:space="preserve"> </v>
      </c>
      <c r="H47" s="35"/>
    </row>
    <row r="48" spans="1:8" ht="26.4" customHeight="1" x14ac:dyDescent="0.25">
      <c r="A48" s="49" t="s">
        <v>798</v>
      </c>
      <c r="B48" s="74"/>
      <c r="C48" s="113" t="s">
        <v>303</v>
      </c>
      <c r="D48" s="74" t="s">
        <v>302</v>
      </c>
      <c r="E48" s="139">
        <v>0.96</v>
      </c>
      <c r="F48" s="8"/>
      <c r="G48" s="50" t="str">
        <f t="shared" si="1"/>
        <v xml:space="preserve"> </v>
      </c>
      <c r="H48" s="35"/>
    </row>
    <row r="49" spans="1:8" x14ac:dyDescent="0.25">
      <c r="A49" s="49"/>
      <c r="B49" s="74"/>
      <c r="C49" s="56"/>
      <c r="D49" s="74"/>
      <c r="E49" s="139"/>
      <c r="F49" s="7"/>
      <c r="G49" s="50" t="str">
        <f t="shared" si="1"/>
        <v xml:space="preserve"> </v>
      </c>
      <c r="H49" s="35"/>
    </row>
    <row r="50" spans="1:8" ht="26.4" customHeight="1" x14ac:dyDescent="0.25">
      <c r="A50" s="49" t="s">
        <v>799</v>
      </c>
      <c r="B50" s="49" t="s">
        <v>815</v>
      </c>
      <c r="C50" s="55" t="s">
        <v>304</v>
      </c>
      <c r="D50" s="74" t="s">
        <v>47</v>
      </c>
      <c r="E50" s="139">
        <v>1</v>
      </c>
      <c r="F50" s="7">
        <v>250000</v>
      </c>
      <c r="G50" s="50">
        <f t="shared" si="1"/>
        <v>250000</v>
      </c>
      <c r="H50" s="35"/>
    </row>
    <row r="51" spans="1:8" x14ac:dyDescent="0.25">
      <c r="A51" s="49"/>
      <c r="B51" s="74"/>
      <c r="C51" s="56"/>
      <c r="D51" s="74"/>
      <c r="E51" s="139"/>
      <c r="F51" s="7"/>
      <c r="G51" s="50" t="str">
        <f t="shared" si="1"/>
        <v xml:space="preserve"> </v>
      </c>
      <c r="H51" s="35"/>
    </row>
    <row r="52" spans="1:8" ht="26.4" customHeight="1" x14ac:dyDescent="0.25">
      <c r="A52" s="49" t="s">
        <v>800</v>
      </c>
      <c r="B52" s="49" t="s">
        <v>814</v>
      </c>
      <c r="C52" s="196" t="s">
        <v>305</v>
      </c>
      <c r="D52" s="74"/>
      <c r="E52" s="139"/>
      <c r="F52" s="7"/>
      <c r="G52" s="50" t="str">
        <f t="shared" si="1"/>
        <v xml:space="preserve"> </v>
      </c>
      <c r="H52" s="35"/>
    </row>
    <row r="53" spans="1:8" ht="26.4" customHeight="1" x14ac:dyDescent="0.25">
      <c r="A53" s="49" t="s">
        <v>801</v>
      </c>
      <c r="B53" s="74"/>
      <c r="C53" s="52" t="s">
        <v>1322</v>
      </c>
      <c r="D53" s="49" t="s">
        <v>133</v>
      </c>
      <c r="E53" s="139">
        <v>50</v>
      </c>
      <c r="F53" s="8"/>
      <c r="G53" s="50" t="str">
        <f t="shared" si="1"/>
        <v xml:space="preserve"> </v>
      </c>
      <c r="H53" s="35"/>
    </row>
    <row r="54" spans="1:8" ht="26.4" customHeight="1" x14ac:dyDescent="0.25">
      <c r="A54" s="49" t="s">
        <v>802</v>
      </c>
      <c r="B54" s="74"/>
      <c r="C54" s="52" t="s">
        <v>1323</v>
      </c>
      <c r="D54" s="49" t="s">
        <v>133</v>
      </c>
      <c r="E54" s="139">
        <v>30</v>
      </c>
      <c r="F54" s="8"/>
      <c r="G54" s="50" t="str">
        <f t="shared" si="1"/>
        <v xml:space="preserve"> </v>
      </c>
      <c r="H54" s="35"/>
    </row>
    <row r="55" spans="1:8" ht="25.8" customHeight="1" x14ac:dyDescent="0.25">
      <c r="A55" s="49" t="s">
        <v>803</v>
      </c>
      <c r="B55" s="49" t="s">
        <v>816</v>
      </c>
      <c r="C55" s="196" t="s">
        <v>306</v>
      </c>
      <c r="D55" s="74"/>
      <c r="E55" s="139"/>
      <c r="F55" s="7"/>
      <c r="G55" s="50" t="str">
        <f t="shared" si="1"/>
        <v xml:space="preserve"> </v>
      </c>
      <c r="H55" s="35"/>
    </row>
    <row r="56" spans="1:8" ht="26.4" customHeight="1" x14ac:dyDescent="0.25">
      <c r="A56" s="49" t="s">
        <v>804</v>
      </c>
      <c r="B56" s="74"/>
      <c r="C56" s="113" t="s">
        <v>307</v>
      </c>
      <c r="D56" s="74" t="s">
        <v>133</v>
      </c>
      <c r="E56" s="139">
        <v>50</v>
      </c>
      <c r="F56" s="8"/>
      <c r="G56" s="50" t="str">
        <f t="shared" si="1"/>
        <v xml:space="preserve"> </v>
      </c>
      <c r="H56" s="35"/>
    </row>
    <row r="57" spans="1:8" ht="26.4" customHeight="1" x14ac:dyDescent="0.25">
      <c r="A57" s="49" t="s">
        <v>805</v>
      </c>
      <c r="B57" s="49"/>
      <c r="C57" s="113" t="s">
        <v>308</v>
      </c>
      <c r="D57" s="74" t="s">
        <v>21</v>
      </c>
      <c r="E57" s="73">
        <v>10</v>
      </c>
      <c r="F57" s="8"/>
      <c r="G57" s="50" t="str">
        <f t="shared" si="1"/>
        <v xml:space="preserve"> </v>
      </c>
      <c r="H57" s="35"/>
    </row>
    <row r="58" spans="1:8" ht="26.4" customHeight="1" x14ac:dyDescent="0.25">
      <c r="A58" s="49" t="s">
        <v>806</v>
      </c>
      <c r="B58" s="49" t="s">
        <v>817</v>
      </c>
      <c r="C58" s="55" t="s">
        <v>309</v>
      </c>
      <c r="D58" s="49"/>
      <c r="E58" s="73"/>
      <c r="F58" s="7"/>
      <c r="G58" s="50" t="str">
        <f t="shared" si="1"/>
        <v xml:space="preserve"> </v>
      </c>
    </row>
    <row r="59" spans="1:8" ht="26.4" customHeight="1" x14ac:dyDescent="0.25">
      <c r="A59" s="49" t="s">
        <v>807</v>
      </c>
      <c r="B59" s="49"/>
      <c r="C59" s="113" t="s">
        <v>310</v>
      </c>
      <c r="D59" s="49" t="s">
        <v>133</v>
      </c>
      <c r="E59" s="73">
        <v>120</v>
      </c>
      <c r="F59" s="8"/>
      <c r="G59" s="50" t="str">
        <f t="shared" si="1"/>
        <v xml:space="preserve"> </v>
      </c>
    </row>
    <row r="60" spans="1:8" ht="26.4" customHeight="1" x14ac:dyDescent="0.25">
      <c r="A60" s="49" t="s">
        <v>1321</v>
      </c>
      <c r="B60" s="49"/>
      <c r="C60" s="113" t="s">
        <v>311</v>
      </c>
      <c r="D60" s="74" t="s">
        <v>133</v>
      </c>
      <c r="E60" s="73">
        <v>25</v>
      </c>
      <c r="F60" s="8"/>
      <c r="G60" s="50" t="str">
        <f t="shared" si="1"/>
        <v xml:space="preserve"> </v>
      </c>
    </row>
    <row r="61" spans="1:8" x14ac:dyDescent="0.25">
      <c r="A61" s="41"/>
      <c r="B61" s="198"/>
      <c r="C61" s="126"/>
      <c r="D61" s="43"/>
      <c r="E61" s="72"/>
      <c r="F61" s="45"/>
      <c r="G61" s="46"/>
    </row>
    <row r="62" spans="1:8" x14ac:dyDescent="0.25">
      <c r="A62" s="41"/>
      <c r="B62" s="76"/>
      <c r="C62" s="199"/>
      <c r="D62" s="76"/>
      <c r="E62" s="123"/>
      <c r="F62" s="194"/>
      <c r="G62" s="46"/>
    </row>
    <row r="63" spans="1:8" ht="26.4" customHeight="1" x14ac:dyDescent="0.25">
      <c r="A63" s="351" t="s">
        <v>120</v>
      </c>
      <c r="B63" s="351"/>
      <c r="C63" s="351"/>
      <c r="D63" s="351"/>
      <c r="E63" s="351"/>
      <c r="F63" s="351"/>
      <c r="G63" s="58">
        <f>IF(SUM(G44:G60)=0,"",SUM(G44:G60))</f>
        <v>250000</v>
      </c>
    </row>
    <row r="64" spans="1:8" x14ac:dyDescent="0.25">
      <c r="A64" s="21"/>
      <c r="B64" s="21"/>
      <c r="C64" s="59"/>
      <c r="D64" s="21"/>
      <c r="E64" s="131"/>
      <c r="F64" s="60"/>
      <c r="G64" s="61"/>
    </row>
  </sheetData>
  <sheetProtection algorithmName="SHA-512" hashValue="xjEjrmiRP8YI0ijZ337i1s4RfQT7HMUhnMAtHx3spc53NisbanS8vh/IDfPdqsy/SuyPIbhdKaEs6WKp76l7Sw==" saltValue="agfbnREgjLsAmphlTUD2pA==" spinCount="100000" sheet="1" objects="1" scenarios="1"/>
  <mergeCells count="3">
    <mergeCell ref="A63:F63"/>
    <mergeCell ref="A37:F37"/>
    <mergeCell ref="A44:F44"/>
  </mergeCells>
  <pageMargins left="0.78740157480314965" right="0.70866141732283472" top="1.0236220472440944" bottom="0.78740157480314965" header="0.39370078740157483" footer="0.39370078740157483"/>
  <pageSetup paperSize="9" scale="85" firstPageNumber="13" fitToHeight="0" orientation="portrait" r:id="rId1"/>
  <headerFooter alignWithMargins="0">
    <oddHeader>&amp;L&amp;"Arial,Regular"&amp;8Contract No.: &amp;KFF0000XXXXX&amp;K000000
Portion 2: Contract
Part C2: Pricing Data
Part C2:2: Bill of Quantities&amp;R&amp;G</oddHeader>
    <oddFooter xml:space="preserve">&amp;C&amp;"Arial,Regular"&amp;8C2.2-&amp;P
</oddFooter>
  </headerFooter>
  <rowBreaks count="1" manualBreakCount="1">
    <brk id="38" max="6"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3"/>
  <dimension ref="A1:H233"/>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4" width="5.58203125" style="22" customWidth="1"/>
    <col min="5" max="5" width="5.58203125" style="128" customWidth="1"/>
    <col min="6" max="7" width="12.33203125" style="24" customWidth="1"/>
    <col min="8" max="8" width="4.33203125" style="20" customWidth="1"/>
    <col min="9" max="16384" width="8.75" style="20"/>
  </cols>
  <sheetData>
    <row r="1" spans="1:8" x14ac:dyDescent="0.25">
      <c r="A1" s="14"/>
      <c r="B1" s="14"/>
      <c r="C1" s="15"/>
      <c r="D1" s="14"/>
      <c r="E1" s="166"/>
      <c r="F1" s="16"/>
      <c r="G1" s="16"/>
    </row>
    <row r="2" spans="1:8" x14ac:dyDescent="0.25">
      <c r="A2" s="140" t="s">
        <v>1000</v>
      </c>
      <c r="B2" s="141"/>
      <c r="F2" s="23"/>
      <c r="H2" s="201"/>
    </row>
    <row r="3" spans="1:8" x14ac:dyDescent="0.25">
      <c r="A3" s="143"/>
      <c r="B3" s="141"/>
      <c r="F3" s="23"/>
      <c r="H3" s="201"/>
    </row>
    <row r="4" spans="1:8" x14ac:dyDescent="0.25">
      <c r="A4" s="26" t="s">
        <v>0</v>
      </c>
      <c r="B4" s="26" t="s">
        <v>1</v>
      </c>
      <c r="C4" s="27" t="s">
        <v>2</v>
      </c>
      <c r="D4" s="26" t="s">
        <v>3</v>
      </c>
      <c r="E4" s="26" t="s">
        <v>648</v>
      </c>
      <c r="F4" s="28" t="s">
        <v>4</v>
      </c>
      <c r="G4" s="29" t="s">
        <v>5</v>
      </c>
      <c r="H4" s="202"/>
    </row>
    <row r="5" spans="1:8" x14ac:dyDescent="0.25">
      <c r="A5" s="203" t="s">
        <v>6</v>
      </c>
      <c r="B5" s="203" t="s">
        <v>7</v>
      </c>
      <c r="C5" s="204"/>
      <c r="D5" s="203"/>
      <c r="E5" s="203"/>
      <c r="F5" s="205"/>
      <c r="G5" s="206"/>
      <c r="H5" s="202"/>
    </row>
    <row r="6" spans="1:8" x14ac:dyDescent="0.25">
      <c r="A6" s="41"/>
      <c r="B6" s="44"/>
      <c r="C6" s="70"/>
      <c r="D6" s="41"/>
      <c r="E6" s="72"/>
      <c r="F6" s="157"/>
      <c r="G6" s="100" t="s">
        <v>90</v>
      </c>
      <c r="H6" s="202"/>
    </row>
    <row r="7" spans="1:8" x14ac:dyDescent="0.25">
      <c r="A7" s="41"/>
      <c r="B7" s="207" t="s">
        <v>8</v>
      </c>
      <c r="C7" s="114" t="s">
        <v>312</v>
      </c>
      <c r="D7" s="120"/>
      <c r="E7" s="134"/>
      <c r="F7" s="157"/>
      <c r="G7" s="100"/>
      <c r="H7" s="202"/>
    </row>
    <row r="8" spans="1:8" x14ac:dyDescent="0.25">
      <c r="A8" s="41"/>
      <c r="B8" s="207" t="s">
        <v>313</v>
      </c>
      <c r="C8" s="114"/>
      <c r="D8" s="120"/>
      <c r="E8" s="134"/>
      <c r="F8" s="157"/>
      <c r="G8" s="100"/>
      <c r="H8" s="202"/>
    </row>
    <row r="9" spans="1:8" x14ac:dyDescent="0.25">
      <c r="A9" s="41" t="s">
        <v>873</v>
      </c>
      <c r="B9" s="207" t="s">
        <v>314</v>
      </c>
      <c r="C9" s="114" t="s">
        <v>315</v>
      </c>
      <c r="D9" s="120"/>
      <c r="E9" s="134"/>
      <c r="F9" s="157"/>
      <c r="G9" s="100"/>
      <c r="H9" s="202"/>
    </row>
    <row r="10" spans="1:8" x14ac:dyDescent="0.25">
      <c r="A10" s="41"/>
      <c r="B10" s="120" t="s">
        <v>123</v>
      </c>
      <c r="C10" s="114" t="s">
        <v>316</v>
      </c>
      <c r="D10" s="44"/>
      <c r="E10" s="134"/>
      <c r="F10" s="157"/>
      <c r="G10" s="100"/>
      <c r="H10" s="202"/>
    </row>
    <row r="11" spans="1:8" ht="26.4" x14ac:dyDescent="0.25">
      <c r="A11" s="49" t="s">
        <v>874</v>
      </c>
      <c r="B11" s="115"/>
      <c r="C11" s="56" t="s">
        <v>317</v>
      </c>
      <c r="D11" s="98" t="s">
        <v>159</v>
      </c>
      <c r="E11" s="109">
        <v>4900</v>
      </c>
      <c r="F11" s="6"/>
      <c r="G11" s="50" t="str">
        <f t="shared" ref="G11:G25" si="0">IF($F11=" "," ",ROUND($E11*F11,2))</f>
        <v xml:space="preserve"> </v>
      </c>
      <c r="H11" s="202"/>
    </row>
    <row r="12" spans="1:8" ht="26.4" x14ac:dyDescent="0.25">
      <c r="A12" s="49" t="s">
        <v>875</v>
      </c>
      <c r="B12" s="51"/>
      <c r="C12" s="56" t="s">
        <v>318</v>
      </c>
      <c r="D12" s="98" t="s">
        <v>159</v>
      </c>
      <c r="E12" s="109">
        <v>1250</v>
      </c>
      <c r="F12" s="6"/>
      <c r="G12" s="50" t="str">
        <f t="shared" si="0"/>
        <v xml:space="preserve"> </v>
      </c>
      <c r="H12" s="202"/>
    </row>
    <row r="13" spans="1:8" ht="26.4" customHeight="1" x14ac:dyDescent="0.25">
      <c r="A13" s="49" t="s">
        <v>876</v>
      </c>
      <c r="B13" s="51"/>
      <c r="C13" s="56" t="s">
        <v>319</v>
      </c>
      <c r="D13" s="98" t="s">
        <v>159</v>
      </c>
      <c r="E13" s="109">
        <v>35</v>
      </c>
      <c r="F13" s="6"/>
      <c r="G13" s="50" t="str">
        <f t="shared" si="0"/>
        <v xml:space="preserve"> </v>
      </c>
      <c r="H13" s="202"/>
    </row>
    <row r="14" spans="1:8" ht="26.4" x14ac:dyDescent="0.25">
      <c r="A14" s="49" t="s">
        <v>877</v>
      </c>
      <c r="B14" s="51"/>
      <c r="C14" s="56" t="s">
        <v>320</v>
      </c>
      <c r="D14" s="98" t="s">
        <v>159</v>
      </c>
      <c r="E14" s="73">
        <v>200</v>
      </c>
      <c r="F14" s="6"/>
      <c r="G14" s="50" t="str">
        <f t="shared" si="0"/>
        <v xml:space="preserve"> </v>
      </c>
      <c r="H14" s="202"/>
    </row>
    <row r="15" spans="1:8" ht="26.4" customHeight="1" x14ac:dyDescent="0.25">
      <c r="A15" s="49" t="s">
        <v>878</v>
      </c>
      <c r="B15" s="51"/>
      <c r="C15" s="56" t="s">
        <v>321</v>
      </c>
      <c r="D15" s="98" t="s">
        <v>159</v>
      </c>
      <c r="E15" s="109">
        <v>100</v>
      </c>
      <c r="F15" s="6"/>
      <c r="G15" s="50" t="str">
        <f t="shared" si="0"/>
        <v xml:space="preserve"> </v>
      </c>
      <c r="H15" s="202"/>
    </row>
    <row r="16" spans="1:8" ht="26.4" customHeight="1" x14ac:dyDescent="0.25">
      <c r="A16" s="49" t="s">
        <v>879</v>
      </c>
      <c r="B16" s="51"/>
      <c r="C16" s="113" t="s">
        <v>322</v>
      </c>
      <c r="D16" s="98" t="s">
        <v>159</v>
      </c>
      <c r="E16" s="73">
        <v>425</v>
      </c>
      <c r="F16" s="6"/>
      <c r="G16" s="95" t="str">
        <f t="shared" si="0"/>
        <v xml:space="preserve"> </v>
      </c>
      <c r="H16" s="202"/>
    </row>
    <row r="17" spans="1:8" x14ac:dyDescent="0.25">
      <c r="A17" s="41"/>
      <c r="B17" s="43"/>
      <c r="C17" s="208"/>
      <c r="D17" s="122"/>
      <c r="E17" s="123"/>
      <c r="F17" s="157"/>
      <c r="G17" s="95" t="str">
        <f t="shared" si="0"/>
        <v xml:space="preserve"> </v>
      </c>
      <c r="H17" s="202"/>
    </row>
    <row r="18" spans="1:8" x14ac:dyDescent="0.25">
      <c r="A18" s="41" t="s">
        <v>880</v>
      </c>
      <c r="B18" s="43" t="s">
        <v>323</v>
      </c>
      <c r="C18" s="114" t="s">
        <v>324</v>
      </c>
      <c r="D18" s="122"/>
      <c r="E18" s="123"/>
      <c r="F18" s="157"/>
      <c r="G18" s="209" t="str">
        <f t="shared" si="0"/>
        <v xml:space="preserve"> </v>
      </c>
      <c r="H18" s="202"/>
    </row>
    <row r="19" spans="1:8" ht="26.4" x14ac:dyDescent="0.25">
      <c r="A19" s="49" t="s">
        <v>881</v>
      </c>
      <c r="B19" s="51"/>
      <c r="C19" s="210" t="s">
        <v>325</v>
      </c>
      <c r="D19" s="98" t="s">
        <v>159</v>
      </c>
      <c r="E19" s="132">
        <v>520</v>
      </c>
      <c r="F19" s="6"/>
      <c r="G19" s="209" t="str">
        <f t="shared" si="0"/>
        <v xml:space="preserve"> </v>
      </c>
      <c r="H19" s="202"/>
    </row>
    <row r="20" spans="1:8" ht="26.4" customHeight="1" x14ac:dyDescent="0.25">
      <c r="A20" s="49" t="s">
        <v>882</v>
      </c>
      <c r="B20" s="51"/>
      <c r="C20" s="210" t="s">
        <v>326</v>
      </c>
      <c r="D20" s="98" t="s">
        <v>159</v>
      </c>
      <c r="E20" s="109">
        <v>970</v>
      </c>
      <c r="F20" s="6"/>
      <c r="G20" s="50" t="str">
        <f t="shared" si="0"/>
        <v xml:space="preserve"> </v>
      </c>
      <c r="H20" s="202"/>
    </row>
    <row r="21" spans="1:8" ht="26.4" x14ac:dyDescent="0.25">
      <c r="A21" s="49" t="s">
        <v>883</v>
      </c>
      <c r="B21" s="74"/>
      <c r="C21" s="210" t="s">
        <v>327</v>
      </c>
      <c r="D21" s="98" t="s">
        <v>159</v>
      </c>
      <c r="E21" s="132">
        <v>2900</v>
      </c>
      <c r="F21" s="6"/>
      <c r="G21" s="50" t="str">
        <f t="shared" si="0"/>
        <v xml:space="preserve"> </v>
      </c>
      <c r="H21" s="202"/>
    </row>
    <row r="22" spans="1:8" ht="26.4" customHeight="1" x14ac:dyDescent="0.25">
      <c r="A22" s="49" t="s">
        <v>884</v>
      </c>
      <c r="B22" s="74"/>
      <c r="C22" s="210" t="s">
        <v>328</v>
      </c>
      <c r="D22" s="98" t="s">
        <v>159</v>
      </c>
      <c r="E22" s="73">
        <v>1210</v>
      </c>
      <c r="F22" s="6"/>
      <c r="G22" s="50" t="str">
        <f t="shared" si="0"/>
        <v xml:space="preserve"> </v>
      </c>
      <c r="H22" s="202"/>
    </row>
    <row r="23" spans="1:8" ht="26.4" customHeight="1" x14ac:dyDescent="0.25">
      <c r="A23" s="49" t="s">
        <v>885</v>
      </c>
      <c r="B23" s="74"/>
      <c r="C23" s="56" t="s">
        <v>329</v>
      </c>
      <c r="D23" s="98" t="s">
        <v>159</v>
      </c>
      <c r="E23" s="73">
        <v>165</v>
      </c>
      <c r="F23" s="6"/>
      <c r="G23" s="50" t="str">
        <f t="shared" si="0"/>
        <v xml:space="preserve"> </v>
      </c>
      <c r="H23" s="202"/>
    </row>
    <row r="24" spans="1:8" ht="26.4" customHeight="1" x14ac:dyDescent="0.25">
      <c r="A24" s="49" t="s">
        <v>886</v>
      </c>
      <c r="B24" s="74"/>
      <c r="C24" s="210" t="s">
        <v>330</v>
      </c>
      <c r="D24" s="98" t="s">
        <v>159</v>
      </c>
      <c r="E24" s="73">
        <v>970</v>
      </c>
      <c r="F24" s="6"/>
      <c r="G24" s="50" t="str">
        <f t="shared" si="0"/>
        <v xml:space="preserve"> </v>
      </c>
      <c r="H24" s="202"/>
    </row>
    <row r="25" spans="1:8" ht="26.4" x14ac:dyDescent="0.25">
      <c r="A25" s="49" t="s">
        <v>887</v>
      </c>
      <c r="B25" s="74"/>
      <c r="C25" s="56" t="s">
        <v>331</v>
      </c>
      <c r="D25" s="98" t="s">
        <v>159</v>
      </c>
      <c r="E25" s="132">
        <v>2910</v>
      </c>
      <c r="F25" s="6"/>
      <c r="G25" s="50" t="str">
        <f t="shared" si="0"/>
        <v xml:space="preserve"> </v>
      </c>
      <c r="H25" s="202"/>
    </row>
    <row r="26" spans="1:8" x14ac:dyDescent="0.25">
      <c r="A26" s="41"/>
      <c r="B26" s="76"/>
      <c r="C26" s="114"/>
      <c r="D26" s="43"/>
      <c r="E26" s="134"/>
      <c r="F26" s="157"/>
      <c r="G26" s="46"/>
      <c r="H26" s="202"/>
    </row>
    <row r="27" spans="1:8" x14ac:dyDescent="0.25">
      <c r="A27" s="41" t="s">
        <v>888</v>
      </c>
      <c r="B27" s="76" t="s">
        <v>249</v>
      </c>
      <c r="C27" s="114" t="s">
        <v>332</v>
      </c>
      <c r="D27" s="76"/>
      <c r="E27" s="123"/>
      <c r="F27" s="46"/>
      <c r="G27" s="100"/>
      <c r="H27" s="202"/>
    </row>
    <row r="28" spans="1:8" ht="26.4" x14ac:dyDescent="0.25">
      <c r="A28" s="49" t="s">
        <v>889</v>
      </c>
      <c r="B28" s="74"/>
      <c r="C28" s="210" t="s">
        <v>333</v>
      </c>
      <c r="D28" s="98" t="s">
        <v>133</v>
      </c>
      <c r="E28" s="73">
        <v>1680</v>
      </c>
      <c r="F28" s="6"/>
      <c r="G28" s="50" t="str">
        <f t="shared" ref="G28:G29" si="1">IF($F28=" "," ",ROUND($E28*F28,2))</f>
        <v xml:space="preserve"> </v>
      </c>
      <c r="H28" s="202"/>
    </row>
    <row r="29" spans="1:8" ht="26.4" customHeight="1" x14ac:dyDescent="0.25">
      <c r="A29" s="49" t="s">
        <v>890</v>
      </c>
      <c r="B29" s="74"/>
      <c r="C29" s="113" t="s">
        <v>334</v>
      </c>
      <c r="D29" s="74" t="s">
        <v>133</v>
      </c>
      <c r="E29" s="73">
        <v>325</v>
      </c>
      <c r="F29" s="3"/>
      <c r="G29" s="50" t="str">
        <f t="shared" si="1"/>
        <v xml:space="preserve"> </v>
      </c>
      <c r="H29" s="202"/>
    </row>
    <row r="30" spans="1:8" x14ac:dyDescent="0.25">
      <c r="A30" s="41"/>
      <c r="B30" s="76"/>
      <c r="C30" s="114"/>
      <c r="D30" s="76"/>
      <c r="E30" s="123"/>
      <c r="F30" s="46"/>
      <c r="G30" s="100"/>
      <c r="H30" s="202"/>
    </row>
    <row r="31" spans="1:8" x14ac:dyDescent="0.25">
      <c r="A31" s="41" t="s">
        <v>891</v>
      </c>
      <c r="B31" s="207" t="s">
        <v>335</v>
      </c>
      <c r="C31" s="114" t="s">
        <v>336</v>
      </c>
      <c r="D31" s="76"/>
      <c r="E31" s="123"/>
      <c r="F31" s="46"/>
      <c r="G31" s="100"/>
      <c r="H31" s="202"/>
    </row>
    <row r="32" spans="1:8" ht="26.4" customHeight="1" x14ac:dyDescent="0.25">
      <c r="A32" s="49" t="s">
        <v>892</v>
      </c>
      <c r="B32" s="74"/>
      <c r="C32" s="210" t="s">
        <v>337</v>
      </c>
      <c r="D32" s="98" t="s">
        <v>159</v>
      </c>
      <c r="E32" s="73">
        <v>7130</v>
      </c>
      <c r="F32" s="6"/>
      <c r="G32" s="50" t="str">
        <f t="shared" ref="G32" si="2">IF($F32=" "," ",ROUND($E32*F32,2))</f>
        <v xml:space="preserve"> </v>
      </c>
      <c r="H32" s="202"/>
    </row>
    <row r="33" spans="1:8" x14ac:dyDescent="0.25">
      <c r="A33" s="41"/>
      <c r="B33" s="76"/>
      <c r="C33" s="114"/>
      <c r="D33" s="76"/>
      <c r="E33" s="123"/>
      <c r="F33" s="46"/>
      <c r="G33" s="100"/>
      <c r="H33" s="202"/>
    </row>
    <row r="34" spans="1:8" x14ac:dyDescent="0.25">
      <c r="A34" s="41"/>
      <c r="B34" s="76">
        <v>8.3000000000000007</v>
      </c>
      <c r="C34" s="114" t="s">
        <v>338</v>
      </c>
      <c r="D34" s="44"/>
      <c r="E34" s="134"/>
      <c r="F34" s="157"/>
      <c r="G34" s="46" t="s">
        <v>90</v>
      </c>
      <c r="H34" s="202"/>
    </row>
    <row r="35" spans="1:8" x14ac:dyDescent="0.25">
      <c r="A35" s="41" t="s">
        <v>893</v>
      </c>
      <c r="B35" s="76" t="s">
        <v>13</v>
      </c>
      <c r="C35" s="114" t="s">
        <v>339</v>
      </c>
      <c r="D35" s="43"/>
      <c r="E35" s="134"/>
      <c r="F35" s="157"/>
      <c r="G35" s="46" t="s">
        <v>90</v>
      </c>
      <c r="H35" s="202"/>
    </row>
    <row r="36" spans="1:8" ht="26.4" customHeight="1" x14ac:dyDescent="0.25">
      <c r="A36" s="49" t="s">
        <v>894</v>
      </c>
      <c r="B36" s="74"/>
      <c r="C36" s="210" t="s">
        <v>340</v>
      </c>
      <c r="D36" s="49"/>
      <c r="E36" s="132"/>
      <c r="F36" s="96"/>
      <c r="G36" s="50"/>
      <c r="H36" s="202"/>
    </row>
    <row r="37" spans="1:8" ht="26.4" customHeight="1" x14ac:dyDescent="0.25">
      <c r="A37" s="49" t="s">
        <v>895</v>
      </c>
      <c r="B37" s="74"/>
      <c r="C37" s="97" t="s">
        <v>341</v>
      </c>
      <c r="D37" s="49" t="s">
        <v>302</v>
      </c>
      <c r="E37" s="132">
        <v>450</v>
      </c>
      <c r="F37" s="6"/>
      <c r="G37" s="50" t="str">
        <f t="shared" ref="G37:G40" si="3">IF($F37=" "," ",ROUND($E37*F37,2))</f>
        <v xml:space="preserve"> </v>
      </c>
      <c r="H37" s="202"/>
    </row>
    <row r="38" spans="1:8" ht="26.4" customHeight="1" x14ac:dyDescent="0.25">
      <c r="A38" s="49" t="s">
        <v>896</v>
      </c>
      <c r="B38" s="49"/>
      <c r="C38" s="97" t="s">
        <v>342</v>
      </c>
      <c r="D38" s="74" t="s">
        <v>302</v>
      </c>
      <c r="E38" s="132">
        <v>711</v>
      </c>
      <c r="F38" s="6"/>
      <c r="G38" s="50" t="str">
        <f t="shared" si="3"/>
        <v xml:space="preserve"> </v>
      </c>
      <c r="H38" s="202"/>
    </row>
    <row r="39" spans="1:8" ht="26.4" x14ac:dyDescent="0.25">
      <c r="A39" s="49" t="s">
        <v>897</v>
      </c>
      <c r="B39" s="49"/>
      <c r="C39" s="97" t="s">
        <v>343</v>
      </c>
      <c r="D39" s="74" t="s">
        <v>302</v>
      </c>
      <c r="E39" s="132">
        <v>2</v>
      </c>
      <c r="F39" s="6"/>
      <c r="G39" s="50" t="str">
        <f t="shared" si="3"/>
        <v xml:space="preserve"> </v>
      </c>
      <c r="H39" s="202"/>
    </row>
    <row r="40" spans="1:8" ht="26.4" customHeight="1" x14ac:dyDescent="0.25">
      <c r="A40" s="49" t="s">
        <v>898</v>
      </c>
      <c r="B40" s="49"/>
      <c r="C40" s="97" t="s">
        <v>344</v>
      </c>
      <c r="D40" s="74" t="s">
        <v>302</v>
      </c>
      <c r="E40" s="132">
        <v>444</v>
      </c>
      <c r="F40" s="6"/>
      <c r="G40" s="50" t="str">
        <f t="shared" si="3"/>
        <v xml:space="preserve"> </v>
      </c>
      <c r="H40" s="202"/>
    </row>
    <row r="41" spans="1:8" x14ac:dyDescent="0.25">
      <c r="A41" s="41"/>
      <c r="B41" s="41"/>
      <c r="C41" s="211"/>
      <c r="D41" s="76"/>
      <c r="E41" s="134"/>
      <c r="F41" s="157"/>
      <c r="G41" s="46"/>
      <c r="H41" s="202"/>
    </row>
    <row r="42" spans="1:8" ht="26.4" customHeight="1" x14ac:dyDescent="0.25">
      <c r="A42" s="350" t="s">
        <v>89</v>
      </c>
      <c r="B42" s="350"/>
      <c r="C42" s="350"/>
      <c r="D42" s="350"/>
      <c r="E42" s="350"/>
      <c r="F42" s="350"/>
      <c r="G42" s="58" t="str">
        <f>IF(SUM(G7:G41)=0,"",SUM(G7:G41))</f>
        <v/>
      </c>
      <c r="H42" s="212"/>
    </row>
    <row r="43" spans="1:8" x14ac:dyDescent="0.25">
      <c r="A43" s="21"/>
      <c r="B43" s="21"/>
      <c r="C43" s="59"/>
      <c r="D43" s="21"/>
      <c r="E43" s="131"/>
      <c r="F43" s="60"/>
      <c r="G43" s="61"/>
      <c r="H43" s="212"/>
    </row>
    <row r="44" spans="1:8" x14ac:dyDescent="0.25">
      <c r="A44" s="62"/>
      <c r="B44" s="62"/>
      <c r="C44" s="63"/>
      <c r="D44" s="62"/>
      <c r="E44" s="127"/>
      <c r="F44" s="64"/>
      <c r="G44" s="65"/>
      <c r="H44" s="212"/>
    </row>
    <row r="45" spans="1:8" x14ac:dyDescent="0.25">
      <c r="A45" s="18" t="str">
        <f>+A2</f>
        <v>PART 4: HARDFILL DAM WITH CONCRETE UPSTREAM FACING</v>
      </c>
      <c r="B45" s="19"/>
      <c r="D45" s="21"/>
      <c r="F45" s="23"/>
      <c r="H45" s="213"/>
    </row>
    <row r="46" spans="1:8" x14ac:dyDescent="0.25">
      <c r="A46" s="18"/>
      <c r="B46" s="19"/>
      <c r="D46" s="21"/>
      <c r="F46" s="23"/>
      <c r="H46" s="213"/>
    </row>
    <row r="47" spans="1:8" x14ac:dyDescent="0.25">
      <c r="A47" s="26" t="s">
        <v>0</v>
      </c>
      <c r="B47" s="26" t="s">
        <v>1</v>
      </c>
      <c r="C47" s="27" t="s">
        <v>2</v>
      </c>
      <c r="D47" s="26" t="s">
        <v>3</v>
      </c>
      <c r="E47" s="26" t="s">
        <v>648</v>
      </c>
      <c r="F47" s="28" t="s">
        <v>4</v>
      </c>
      <c r="G47" s="29" t="s">
        <v>5</v>
      </c>
      <c r="H47" s="214"/>
    </row>
    <row r="48" spans="1:8" x14ac:dyDescent="0.25">
      <c r="A48" s="203" t="s">
        <v>6</v>
      </c>
      <c r="B48" s="203" t="s">
        <v>7</v>
      </c>
      <c r="C48" s="204"/>
      <c r="D48" s="203"/>
      <c r="E48" s="203"/>
      <c r="F48" s="205"/>
      <c r="G48" s="206"/>
      <c r="H48" s="214"/>
    </row>
    <row r="49" spans="1:8" ht="26.4" customHeight="1" x14ac:dyDescent="0.25">
      <c r="A49" s="351" t="s">
        <v>43</v>
      </c>
      <c r="B49" s="351"/>
      <c r="C49" s="351"/>
      <c r="D49" s="351"/>
      <c r="E49" s="351"/>
      <c r="F49" s="351"/>
      <c r="G49" s="58" t="str">
        <f>IF(G42="","",G42)</f>
        <v/>
      </c>
      <c r="H49" s="214"/>
    </row>
    <row r="50" spans="1:8" x14ac:dyDescent="0.25">
      <c r="A50" s="215"/>
      <c r="B50" s="215"/>
      <c r="C50" s="180"/>
      <c r="D50" s="215"/>
      <c r="E50" s="215"/>
      <c r="F50" s="215"/>
      <c r="G50" s="34"/>
      <c r="H50" s="212"/>
    </row>
    <row r="51" spans="1:8" ht="26.4" customHeight="1" x14ac:dyDescent="0.25">
      <c r="A51" s="41" t="s">
        <v>899</v>
      </c>
      <c r="B51" s="68" t="s">
        <v>345</v>
      </c>
      <c r="C51" s="121" t="s">
        <v>346</v>
      </c>
      <c r="D51" s="76"/>
      <c r="E51" s="134"/>
      <c r="F51" s="157"/>
      <c r="G51" s="100"/>
      <c r="H51" s="202"/>
    </row>
    <row r="52" spans="1:8" ht="26.4" customHeight="1" x14ac:dyDescent="0.25">
      <c r="A52" s="49" t="s">
        <v>900</v>
      </c>
      <c r="B52" s="49"/>
      <c r="C52" s="97" t="s">
        <v>347</v>
      </c>
      <c r="D52" s="74" t="s">
        <v>302</v>
      </c>
      <c r="E52" s="132">
        <v>16</v>
      </c>
      <c r="F52" s="6"/>
      <c r="G52" s="50" t="str">
        <f t="shared" ref="G52:G55" si="4">IF($F52=" "," ",ROUND($E52*F52,2))</f>
        <v xml:space="preserve"> </v>
      </c>
      <c r="H52" s="202"/>
    </row>
    <row r="53" spans="1:8" ht="26.4" customHeight="1" x14ac:dyDescent="0.25">
      <c r="A53" s="49" t="s">
        <v>901</v>
      </c>
      <c r="B53" s="74"/>
      <c r="C53" s="97" t="s">
        <v>348</v>
      </c>
      <c r="D53" s="49" t="s">
        <v>302</v>
      </c>
      <c r="E53" s="132">
        <v>1</v>
      </c>
      <c r="F53" s="6"/>
      <c r="G53" s="50" t="str">
        <f t="shared" si="4"/>
        <v xml:space="preserve"> </v>
      </c>
      <c r="H53" s="202"/>
    </row>
    <row r="54" spans="1:8" ht="26.4" customHeight="1" x14ac:dyDescent="0.25">
      <c r="A54" s="49" t="s">
        <v>902</v>
      </c>
      <c r="B54" s="49"/>
      <c r="C54" s="97" t="s">
        <v>349</v>
      </c>
      <c r="D54" s="49" t="s">
        <v>302</v>
      </c>
      <c r="E54" s="132">
        <v>4</v>
      </c>
      <c r="F54" s="6"/>
      <c r="G54" s="50" t="str">
        <f t="shared" si="4"/>
        <v xml:space="preserve"> </v>
      </c>
      <c r="H54" s="202"/>
    </row>
    <row r="55" spans="1:8" ht="26.4" customHeight="1" x14ac:dyDescent="0.25">
      <c r="A55" s="49" t="s">
        <v>903</v>
      </c>
      <c r="B55" s="74"/>
      <c r="C55" s="97" t="s">
        <v>350</v>
      </c>
      <c r="D55" s="49" t="s">
        <v>302</v>
      </c>
      <c r="E55" s="216">
        <v>3</v>
      </c>
      <c r="F55" s="6"/>
      <c r="G55" s="50" t="str">
        <f t="shared" si="4"/>
        <v xml:space="preserve"> </v>
      </c>
      <c r="H55" s="202"/>
    </row>
    <row r="56" spans="1:8" x14ac:dyDescent="0.25">
      <c r="A56" s="41"/>
      <c r="B56" s="76"/>
      <c r="C56" s="211"/>
      <c r="D56" s="44"/>
      <c r="E56" s="134"/>
      <c r="F56" s="157"/>
      <c r="G56" s="46" t="s">
        <v>90</v>
      </c>
      <c r="H56" s="202"/>
    </row>
    <row r="57" spans="1:8" ht="26.4" customHeight="1" x14ac:dyDescent="0.25">
      <c r="A57" s="41" t="s">
        <v>904</v>
      </c>
      <c r="B57" s="207" t="s">
        <v>351</v>
      </c>
      <c r="C57" s="114" t="s">
        <v>352</v>
      </c>
      <c r="D57" s="44"/>
      <c r="E57" s="134"/>
      <c r="F57" s="157"/>
      <c r="G57" s="46" t="s">
        <v>90</v>
      </c>
      <c r="H57" s="202"/>
    </row>
    <row r="58" spans="1:8" ht="26.4" x14ac:dyDescent="0.25">
      <c r="A58" s="49" t="s">
        <v>905</v>
      </c>
      <c r="B58" s="74"/>
      <c r="C58" s="97" t="s">
        <v>1001</v>
      </c>
      <c r="D58" s="49" t="s">
        <v>21</v>
      </c>
      <c r="E58" s="132">
        <v>2850</v>
      </c>
      <c r="F58" s="6"/>
      <c r="G58" s="50" t="str">
        <f t="shared" ref="G58" si="5">IF($F58=" "," ",ROUND($E58*F58,2))</f>
        <v xml:space="preserve"> </v>
      </c>
      <c r="H58" s="202"/>
    </row>
    <row r="59" spans="1:8" x14ac:dyDescent="0.25">
      <c r="A59" s="41"/>
      <c r="B59" s="41"/>
      <c r="C59" s="211"/>
      <c r="D59" s="44"/>
      <c r="E59" s="134"/>
      <c r="F59" s="157"/>
      <c r="G59" s="46" t="s">
        <v>90</v>
      </c>
      <c r="H59" s="202"/>
    </row>
    <row r="60" spans="1:8" x14ac:dyDescent="0.25">
      <c r="A60" s="41"/>
      <c r="B60" s="76"/>
      <c r="C60" s="114" t="s">
        <v>353</v>
      </c>
      <c r="D60" s="44"/>
      <c r="E60" s="134"/>
      <c r="F60" s="157"/>
      <c r="G60" s="46"/>
      <c r="H60" s="212"/>
    </row>
    <row r="61" spans="1:8" ht="26.4" customHeight="1" x14ac:dyDescent="0.25">
      <c r="A61" s="41" t="s">
        <v>906</v>
      </c>
      <c r="B61" s="68" t="s">
        <v>354</v>
      </c>
      <c r="C61" s="208" t="s">
        <v>355</v>
      </c>
      <c r="D61" s="44"/>
      <c r="E61" s="134"/>
      <c r="F61" s="157"/>
      <c r="G61" s="46" t="s">
        <v>90</v>
      </c>
      <c r="H61" s="212"/>
    </row>
    <row r="62" spans="1:8" ht="26.4" customHeight="1" x14ac:dyDescent="0.25">
      <c r="A62" s="49" t="s">
        <v>907</v>
      </c>
      <c r="B62" s="49"/>
      <c r="C62" s="52" t="s">
        <v>356</v>
      </c>
      <c r="D62" s="74" t="s">
        <v>141</v>
      </c>
      <c r="E62" s="132">
        <v>965</v>
      </c>
      <c r="F62" s="6"/>
      <c r="G62" s="50" t="str">
        <f t="shared" ref="G62" si="6">IF($F62=" "," ",ROUND($E62*F62,2))</f>
        <v xml:space="preserve"> </v>
      </c>
      <c r="H62" s="212"/>
    </row>
    <row r="63" spans="1:8" ht="26.4" customHeight="1" x14ac:dyDescent="0.25">
      <c r="A63" s="49" t="s">
        <v>908</v>
      </c>
      <c r="B63" s="49"/>
      <c r="C63" s="52" t="s">
        <v>357</v>
      </c>
      <c r="D63" s="98" t="s">
        <v>159</v>
      </c>
      <c r="E63" s="132">
        <v>7110</v>
      </c>
      <c r="F63" s="6"/>
      <c r="G63" s="50" t="str">
        <f>IF($F63=" "," ",ROUND($E63*F63,2))</f>
        <v xml:space="preserve"> </v>
      </c>
      <c r="H63" s="212"/>
    </row>
    <row r="64" spans="1:8" x14ac:dyDescent="0.25">
      <c r="A64" s="41"/>
      <c r="B64" s="41"/>
      <c r="C64" s="42"/>
      <c r="D64" s="76"/>
      <c r="E64" s="134"/>
      <c r="F64" s="157"/>
      <c r="G64" s="46"/>
      <c r="H64" s="212"/>
    </row>
    <row r="65" spans="1:8" x14ac:dyDescent="0.25">
      <c r="A65" s="41" t="s">
        <v>909</v>
      </c>
      <c r="B65" s="41" t="s">
        <v>35</v>
      </c>
      <c r="C65" s="32" t="s">
        <v>358</v>
      </c>
      <c r="D65" s="76"/>
      <c r="E65" s="104"/>
      <c r="F65" s="157"/>
      <c r="G65" s="100"/>
      <c r="H65" s="212"/>
    </row>
    <row r="66" spans="1:8" ht="26.4" customHeight="1" x14ac:dyDescent="0.25">
      <c r="A66" s="49" t="s">
        <v>910</v>
      </c>
      <c r="B66" s="124"/>
      <c r="C66" s="52" t="s">
        <v>359</v>
      </c>
      <c r="D66" s="74" t="s">
        <v>141</v>
      </c>
      <c r="E66" s="132">
        <v>3155</v>
      </c>
      <c r="F66" s="6"/>
      <c r="G66" s="50" t="str">
        <f t="shared" ref="G66:G74" si="7">IF($F66=" "," ",ROUND($E66*F66,2))</f>
        <v xml:space="preserve"> </v>
      </c>
      <c r="H66" s="212"/>
    </row>
    <row r="67" spans="1:8" ht="26.4" customHeight="1" x14ac:dyDescent="0.25">
      <c r="A67" s="49" t="s">
        <v>911</v>
      </c>
      <c r="B67" s="49"/>
      <c r="C67" s="52" t="s">
        <v>360</v>
      </c>
      <c r="D67" s="74" t="s">
        <v>141</v>
      </c>
      <c r="E67" s="132">
        <v>2960</v>
      </c>
      <c r="F67" s="6"/>
      <c r="G67" s="50" t="str">
        <f t="shared" si="7"/>
        <v xml:space="preserve"> </v>
      </c>
      <c r="H67" s="212"/>
    </row>
    <row r="68" spans="1:8" ht="26.4" customHeight="1" x14ac:dyDescent="0.25">
      <c r="A68" s="49" t="s">
        <v>912</v>
      </c>
      <c r="B68" s="74"/>
      <c r="C68" s="52" t="s">
        <v>361</v>
      </c>
      <c r="D68" s="74" t="s">
        <v>141</v>
      </c>
      <c r="E68" s="109">
        <v>355</v>
      </c>
      <c r="F68" s="6"/>
      <c r="G68" s="50" t="str">
        <f t="shared" si="7"/>
        <v xml:space="preserve"> </v>
      </c>
      <c r="H68" s="212"/>
    </row>
    <row r="69" spans="1:8" ht="40.200000000000003" customHeight="1" x14ac:dyDescent="0.25">
      <c r="A69" s="49" t="s">
        <v>913</v>
      </c>
      <c r="B69" s="49"/>
      <c r="C69" s="52" t="s">
        <v>362</v>
      </c>
      <c r="D69" s="74" t="s">
        <v>141</v>
      </c>
      <c r="E69" s="132">
        <v>310</v>
      </c>
      <c r="F69" s="6"/>
      <c r="G69" s="50" t="str">
        <f t="shared" si="7"/>
        <v xml:space="preserve"> </v>
      </c>
      <c r="H69" s="212"/>
    </row>
    <row r="70" spans="1:8" ht="26.4" customHeight="1" x14ac:dyDescent="0.25">
      <c r="A70" s="49" t="s">
        <v>914</v>
      </c>
      <c r="B70" s="74"/>
      <c r="C70" s="210" t="s">
        <v>1347</v>
      </c>
      <c r="D70" s="74" t="s">
        <v>141</v>
      </c>
      <c r="E70" s="132">
        <v>620</v>
      </c>
      <c r="F70" s="6"/>
      <c r="G70" s="50" t="str">
        <f t="shared" si="7"/>
        <v xml:space="preserve"> </v>
      </c>
      <c r="H70" s="212"/>
    </row>
    <row r="71" spans="1:8" ht="26.4" customHeight="1" x14ac:dyDescent="0.25">
      <c r="A71" s="49" t="s">
        <v>915</v>
      </c>
      <c r="B71" s="74"/>
      <c r="C71" s="210" t="s">
        <v>363</v>
      </c>
      <c r="D71" s="74" t="s">
        <v>141</v>
      </c>
      <c r="E71" s="132">
        <v>60</v>
      </c>
      <c r="F71" s="6"/>
      <c r="G71" s="50" t="str">
        <f t="shared" si="7"/>
        <v xml:space="preserve"> </v>
      </c>
      <c r="H71" s="212"/>
    </row>
    <row r="72" spans="1:8" ht="26.4" customHeight="1" x14ac:dyDescent="0.25">
      <c r="A72" s="49" t="s">
        <v>916</v>
      </c>
      <c r="B72" s="49"/>
      <c r="C72" s="210" t="s">
        <v>1003</v>
      </c>
      <c r="D72" s="74" t="s">
        <v>141</v>
      </c>
      <c r="E72" s="132">
        <v>245</v>
      </c>
      <c r="F72" s="6"/>
      <c r="G72" s="50" t="str">
        <f t="shared" si="7"/>
        <v xml:space="preserve"> </v>
      </c>
      <c r="H72" s="212"/>
    </row>
    <row r="73" spans="1:8" ht="26.4" customHeight="1" x14ac:dyDescent="0.25">
      <c r="A73" s="49" t="s">
        <v>917</v>
      </c>
      <c r="B73" s="74"/>
      <c r="C73" s="210" t="s">
        <v>1004</v>
      </c>
      <c r="D73" s="74" t="s">
        <v>141</v>
      </c>
      <c r="E73" s="132">
        <v>150</v>
      </c>
      <c r="F73" s="6"/>
      <c r="G73" s="50" t="str">
        <f t="shared" si="7"/>
        <v xml:space="preserve"> </v>
      </c>
      <c r="H73" s="212"/>
    </row>
    <row r="74" spans="1:8" ht="26.4" customHeight="1" x14ac:dyDescent="0.25">
      <c r="A74" s="49" t="s">
        <v>918</v>
      </c>
      <c r="B74" s="74"/>
      <c r="C74" s="210" t="s">
        <v>1005</v>
      </c>
      <c r="D74" s="74" t="s">
        <v>141</v>
      </c>
      <c r="E74" s="132">
        <v>20</v>
      </c>
      <c r="F74" s="6"/>
      <c r="G74" s="50" t="str">
        <f t="shared" si="7"/>
        <v xml:space="preserve"> </v>
      </c>
      <c r="H74" s="212"/>
    </row>
    <row r="75" spans="1:8" x14ac:dyDescent="0.25">
      <c r="A75" s="41"/>
      <c r="B75" s="41"/>
      <c r="C75" s="70"/>
      <c r="D75" s="122"/>
      <c r="E75" s="134"/>
      <c r="F75" s="157"/>
      <c r="G75" s="100"/>
      <c r="H75" s="212"/>
    </row>
    <row r="76" spans="1:8" ht="26.4" customHeight="1" x14ac:dyDescent="0.25">
      <c r="A76" s="352" t="s">
        <v>89</v>
      </c>
      <c r="B76" s="353"/>
      <c r="C76" s="353"/>
      <c r="D76" s="353"/>
      <c r="E76" s="353"/>
      <c r="F76" s="354"/>
      <c r="G76" s="58" t="str">
        <f>IF(SUM(G49:G75)=0,"",SUM(G49:G75))</f>
        <v/>
      </c>
      <c r="H76" s="212"/>
    </row>
    <row r="77" spans="1:8" x14ac:dyDescent="0.25">
      <c r="A77" s="21"/>
      <c r="B77" s="21"/>
      <c r="C77" s="59"/>
      <c r="D77" s="21"/>
      <c r="E77" s="131"/>
      <c r="F77" s="60"/>
      <c r="G77" s="61"/>
      <c r="H77" s="212"/>
    </row>
    <row r="78" spans="1:8" x14ac:dyDescent="0.25">
      <c r="A78" s="62"/>
      <c r="B78" s="62"/>
      <c r="C78" s="63"/>
      <c r="D78" s="62"/>
      <c r="E78" s="127"/>
      <c r="F78" s="64"/>
      <c r="G78" s="65"/>
      <c r="H78" s="212"/>
    </row>
    <row r="79" spans="1:8" x14ac:dyDescent="0.25">
      <c r="A79" s="18" t="str">
        <f>+A2</f>
        <v>PART 4: HARDFILL DAM WITH CONCRETE UPSTREAM FACING</v>
      </c>
      <c r="B79" s="19"/>
      <c r="D79" s="21"/>
      <c r="F79" s="23"/>
      <c r="H79" s="213"/>
    </row>
    <row r="80" spans="1:8" x14ac:dyDescent="0.25">
      <c r="A80" s="18"/>
      <c r="B80" s="19"/>
      <c r="D80" s="21"/>
      <c r="F80" s="23"/>
      <c r="H80" s="213"/>
    </row>
    <row r="81" spans="1:8" x14ac:dyDescent="0.25">
      <c r="A81" s="26" t="s">
        <v>0</v>
      </c>
      <c r="B81" s="26" t="s">
        <v>1</v>
      </c>
      <c r="C81" s="27" t="s">
        <v>2</v>
      </c>
      <c r="D81" s="26" t="s">
        <v>3</v>
      </c>
      <c r="E81" s="26" t="s">
        <v>648</v>
      </c>
      <c r="F81" s="28" t="s">
        <v>4</v>
      </c>
      <c r="G81" s="29" t="s">
        <v>5</v>
      </c>
      <c r="H81" s="214"/>
    </row>
    <row r="82" spans="1:8" x14ac:dyDescent="0.25">
      <c r="A82" s="203" t="s">
        <v>6</v>
      </c>
      <c r="B82" s="203" t="s">
        <v>7</v>
      </c>
      <c r="C82" s="204"/>
      <c r="D82" s="203"/>
      <c r="E82" s="203"/>
      <c r="F82" s="205"/>
      <c r="G82" s="206"/>
      <c r="H82" s="214"/>
    </row>
    <row r="83" spans="1:8" ht="26.4" customHeight="1" x14ac:dyDescent="0.25">
      <c r="A83" s="355" t="s">
        <v>43</v>
      </c>
      <c r="B83" s="356"/>
      <c r="C83" s="356"/>
      <c r="D83" s="356"/>
      <c r="E83" s="356"/>
      <c r="F83" s="357"/>
      <c r="G83" s="58" t="str">
        <f>IF(G76="","",G76)</f>
        <v/>
      </c>
      <c r="H83" s="214"/>
    </row>
    <row r="84" spans="1:8" x14ac:dyDescent="0.25">
      <c r="A84" s="215"/>
      <c r="B84" s="215"/>
      <c r="C84" s="215"/>
      <c r="D84" s="215"/>
      <c r="E84" s="215"/>
      <c r="F84" s="215"/>
      <c r="G84" s="34"/>
      <c r="H84" s="212"/>
    </row>
    <row r="85" spans="1:8" ht="26.4" customHeight="1" x14ac:dyDescent="0.25">
      <c r="A85" s="41" t="s">
        <v>919</v>
      </c>
      <c r="B85" s="76" t="s">
        <v>37</v>
      </c>
      <c r="C85" s="114" t="s">
        <v>364</v>
      </c>
      <c r="D85" s="76"/>
      <c r="E85" s="134"/>
      <c r="F85" s="157"/>
      <c r="G85" s="100"/>
      <c r="H85" s="202"/>
    </row>
    <row r="86" spans="1:8" ht="26.4" customHeight="1" x14ac:dyDescent="0.25">
      <c r="A86" s="49" t="s">
        <v>920</v>
      </c>
      <c r="B86" s="49"/>
      <c r="C86" s="56" t="s">
        <v>365</v>
      </c>
      <c r="D86" s="98" t="s">
        <v>159</v>
      </c>
      <c r="E86" s="132">
        <v>935</v>
      </c>
      <c r="F86" s="6"/>
      <c r="G86" s="50" t="str">
        <f t="shared" ref="G86:G93" si="8">IF($F86=" "," ",ROUND($E86*F86,2))</f>
        <v xml:space="preserve"> </v>
      </c>
      <c r="H86" s="202"/>
    </row>
    <row r="87" spans="1:8" ht="26.4" customHeight="1" x14ac:dyDescent="0.25">
      <c r="A87" s="49" t="s">
        <v>921</v>
      </c>
      <c r="B87" s="51"/>
      <c r="C87" s="210" t="s">
        <v>366</v>
      </c>
      <c r="D87" s="98" t="s">
        <v>159</v>
      </c>
      <c r="E87" s="132">
        <v>1630</v>
      </c>
      <c r="F87" s="6"/>
      <c r="G87" s="50" t="str">
        <f t="shared" si="8"/>
        <v xml:space="preserve"> </v>
      </c>
      <c r="H87" s="202"/>
    </row>
    <row r="88" spans="1:8" ht="26.4" customHeight="1" x14ac:dyDescent="0.25">
      <c r="A88" s="49" t="s">
        <v>922</v>
      </c>
      <c r="B88" s="74"/>
      <c r="C88" s="210" t="s">
        <v>367</v>
      </c>
      <c r="D88" s="98" t="s">
        <v>159</v>
      </c>
      <c r="E88" s="73">
        <v>470</v>
      </c>
      <c r="F88" s="6"/>
      <c r="G88" s="50" t="str">
        <f t="shared" si="8"/>
        <v xml:space="preserve"> </v>
      </c>
      <c r="H88" s="202"/>
    </row>
    <row r="89" spans="1:8" ht="26.4" customHeight="1" x14ac:dyDescent="0.25">
      <c r="A89" s="49" t="s">
        <v>923</v>
      </c>
      <c r="B89" s="49"/>
      <c r="C89" s="210" t="s">
        <v>368</v>
      </c>
      <c r="D89" s="98" t="s">
        <v>159</v>
      </c>
      <c r="E89" s="132">
        <v>155</v>
      </c>
      <c r="F89" s="6"/>
      <c r="G89" s="50" t="str">
        <f t="shared" si="8"/>
        <v xml:space="preserve"> </v>
      </c>
      <c r="H89" s="202"/>
    </row>
    <row r="90" spans="1:8" ht="26.4" x14ac:dyDescent="0.25">
      <c r="A90" s="49" t="s">
        <v>924</v>
      </c>
      <c r="B90" s="49"/>
      <c r="C90" s="210" t="s">
        <v>1006</v>
      </c>
      <c r="D90" s="98" t="s">
        <v>159</v>
      </c>
      <c r="E90" s="109">
        <v>5800</v>
      </c>
      <c r="F90" s="6"/>
      <c r="G90" s="50" t="str">
        <f t="shared" si="8"/>
        <v xml:space="preserve"> </v>
      </c>
      <c r="H90" s="202"/>
    </row>
    <row r="91" spans="1:8" ht="26.4" customHeight="1" x14ac:dyDescent="0.25">
      <c r="A91" s="49" t="s">
        <v>1002</v>
      </c>
      <c r="B91" s="49"/>
      <c r="C91" s="210" t="s">
        <v>1007</v>
      </c>
      <c r="D91" s="98" t="s">
        <v>159</v>
      </c>
      <c r="E91" s="132">
        <v>5950</v>
      </c>
      <c r="F91" s="6"/>
      <c r="G91" s="50" t="str">
        <f t="shared" si="8"/>
        <v xml:space="preserve"> </v>
      </c>
      <c r="H91" s="202"/>
    </row>
    <row r="92" spans="1:8" ht="26.4" x14ac:dyDescent="0.25">
      <c r="A92" s="49" t="s">
        <v>925</v>
      </c>
      <c r="B92" s="49"/>
      <c r="C92" s="210" t="s">
        <v>1008</v>
      </c>
      <c r="D92" s="98" t="s">
        <v>159</v>
      </c>
      <c r="E92" s="132">
        <v>805</v>
      </c>
      <c r="F92" s="6"/>
      <c r="G92" s="50" t="str">
        <f t="shared" si="8"/>
        <v xml:space="preserve"> </v>
      </c>
      <c r="H92" s="202"/>
    </row>
    <row r="93" spans="1:8" ht="26.4" x14ac:dyDescent="0.25">
      <c r="A93" s="49" t="s">
        <v>926</v>
      </c>
      <c r="B93" s="49"/>
      <c r="C93" s="210" t="s">
        <v>1009</v>
      </c>
      <c r="D93" s="98" t="s">
        <v>159</v>
      </c>
      <c r="E93" s="132">
        <v>100</v>
      </c>
      <c r="F93" s="6"/>
      <c r="G93" s="50" t="str">
        <f t="shared" si="8"/>
        <v xml:space="preserve"> </v>
      </c>
      <c r="H93" s="202"/>
    </row>
    <row r="94" spans="1:8" x14ac:dyDescent="0.25">
      <c r="A94" s="41"/>
      <c r="B94" s="41"/>
      <c r="C94" s="217"/>
      <c r="D94" s="122"/>
      <c r="E94" s="134"/>
      <c r="F94" s="157"/>
      <c r="G94" s="100" t="s">
        <v>90</v>
      </c>
      <c r="H94" s="202"/>
    </row>
    <row r="95" spans="1:8" ht="26.4" customHeight="1" x14ac:dyDescent="0.25">
      <c r="A95" s="41" t="s">
        <v>927</v>
      </c>
      <c r="B95" s="68" t="s">
        <v>369</v>
      </c>
      <c r="C95" s="217" t="s">
        <v>370</v>
      </c>
      <c r="D95" s="122"/>
      <c r="E95" s="134"/>
      <c r="F95" s="157"/>
      <c r="G95" s="100" t="s">
        <v>90</v>
      </c>
      <c r="H95" s="202"/>
    </row>
    <row r="96" spans="1:8" ht="26.4" customHeight="1" x14ac:dyDescent="0.25">
      <c r="A96" s="49" t="s">
        <v>928</v>
      </c>
      <c r="B96" s="74"/>
      <c r="C96" s="56" t="s">
        <v>371</v>
      </c>
      <c r="D96" s="74" t="s">
        <v>133</v>
      </c>
      <c r="E96" s="132">
        <v>140</v>
      </c>
      <c r="F96" s="6"/>
      <c r="G96" s="50" t="str">
        <f t="shared" ref="G96:G105" si="9">IF($F96=" "," ",ROUND($E96*F96,2))</f>
        <v xml:space="preserve"> </v>
      </c>
      <c r="H96" s="202"/>
    </row>
    <row r="97" spans="1:8" ht="26.4" customHeight="1" x14ac:dyDescent="0.25">
      <c r="A97" s="49" t="s">
        <v>929</v>
      </c>
      <c r="B97" s="49"/>
      <c r="C97" s="56" t="s">
        <v>372</v>
      </c>
      <c r="D97" s="74" t="s">
        <v>133</v>
      </c>
      <c r="E97" s="132">
        <v>140</v>
      </c>
      <c r="F97" s="6"/>
      <c r="G97" s="50" t="str">
        <f t="shared" si="9"/>
        <v xml:space="preserve"> </v>
      </c>
      <c r="H97" s="202"/>
    </row>
    <row r="98" spans="1:8" ht="39.6" customHeight="1" x14ac:dyDescent="0.25">
      <c r="A98" s="49" t="s">
        <v>930</v>
      </c>
      <c r="B98" s="49"/>
      <c r="C98" s="56" t="s">
        <v>373</v>
      </c>
      <c r="D98" s="74" t="s">
        <v>133</v>
      </c>
      <c r="E98" s="132">
        <v>270</v>
      </c>
      <c r="F98" s="6"/>
      <c r="G98" s="50" t="str">
        <f t="shared" si="9"/>
        <v xml:space="preserve"> </v>
      </c>
      <c r="H98" s="202"/>
    </row>
    <row r="99" spans="1:8" ht="39.6" customHeight="1" x14ac:dyDescent="0.25">
      <c r="A99" s="49" t="s">
        <v>931</v>
      </c>
      <c r="B99" s="49"/>
      <c r="C99" s="56" t="s">
        <v>374</v>
      </c>
      <c r="D99" s="98" t="s">
        <v>133</v>
      </c>
      <c r="E99" s="132">
        <v>740</v>
      </c>
      <c r="F99" s="6"/>
      <c r="G99" s="50" t="str">
        <f t="shared" si="9"/>
        <v xml:space="preserve"> </v>
      </c>
      <c r="H99" s="202"/>
    </row>
    <row r="100" spans="1:8" ht="39.6" customHeight="1" x14ac:dyDescent="0.25">
      <c r="A100" s="49" t="s">
        <v>932</v>
      </c>
      <c r="B100" s="49"/>
      <c r="C100" s="56" t="s">
        <v>375</v>
      </c>
      <c r="D100" s="98" t="s">
        <v>133</v>
      </c>
      <c r="E100" s="109">
        <v>740</v>
      </c>
      <c r="F100" s="6"/>
      <c r="G100" s="50" t="str">
        <f t="shared" si="9"/>
        <v xml:space="preserve"> </v>
      </c>
      <c r="H100" s="202"/>
    </row>
    <row r="101" spans="1:8" ht="39.6" customHeight="1" x14ac:dyDescent="0.25">
      <c r="A101" s="49" t="s">
        <v>933</v>
      </c>
      <c r="B101" s="74"/>
      <c r="C101" s="56" t="s">
        <v>1010</v>
      </c>
      <c r="D101" s="74" t="s">
        <v>133</v>
      </c>
      <c r="E101" s="132">
        <v>40</v>
      </c>
      <c r="F101" s="6"/>
      <c r="G101" s="50" t="str">
        <f t="shared" si="9"/>
        <v xml:space="preserve"> </v>
      </c>
      <c r="H101" s="202"/>
    </row>
    <row r="102" spans="1:8" ht="39.6" customHeight="1" x14ac:dyDescent="0.25">
      <c r="A102" s="49" t="s">
        <v>934</v>
      </c>
      <c r="B102" s="49"/>
      <c r="C102" s="97" t="s">
        <v>376</v>
      </c>
      <c r="D102" s="74" t="s">
        <v>133</v>
      </c>
      <c r="E102" s="132">
        <v>320</v>
      </c>
      <c r="F102" s="6"/>
      <c r="G102" s="50" t="str">
        <f t="shared" si="9"/>
        <v xml:space="preserve"> </v>
      </c>
      <c r="H102" s="202"/>
    </row>
    <row r="103" spans="1:8" ht="39.6" customHeight="1" x14ac:dyDescent="0.25">
      <c r="A103" s="49" t="s">
        <v>935</v>
      </c>
      <c r="B103" s="49"/>
      <c r="C103" s="56" t="s">
        <v>377</v>
      </c>
      <c r="D103" s="98" t="s">
        <v>133</v>
      </c>
      <c r="E103" s="132">
        <v>270</v>
      </c>
      <c r="F103" s="6"/>
      <c r="G103" s="50" t="str">
        <f t="shared" si="9"/>
        <v xml:space="preserve"> </v>
      </c>
      <c r="H103" s="202"/>
    </row>
    <row r="104" spans="1:8" ht="39.6" customHeight="1" x14ac:dyDescent="0.25">
      <c r="A104" s="49" t="s">
        <v>936</v>
      </c>
      <c r="B104" s="49"/>
      <c r="C104" s="56" t="s">
        <v>378</v>
      </c>
      <c r="D104" s="98" t="s">
        <v>133</v>
      </c>
      <c r="E104" s="132">
        <v>320</v>
      </c>
      <c r="F104" s="6"/>
      <c r="G104" s="50" t="str">
        <f t="shared" si="9"/>
        <v xml:space="preserve"> </v>
      </c>
      <c r="H104" s="202"/>
    </row>
    <row r="105" spans="1:8" ht="39.6" customHeight="1" x14ac:dyDescent="0.25">
      <c r="A105" s="49" t="s">
        <v>937</v>
      </c>
      <c r="B105" s="49"/>
      <c r="C105" s="56" t="s">
        <v>379</v>
      </c>
      <c r="D105" s="98" t="s">
        <v>133</v>
      </c>
      <c r="E105" s="132">
        <v>220</v>
      </c>
      <c r="F105" s="6"/>
      <c r="G105" s="50" t="str">
        <f t="shared" si="9"/>
        <v xml:space="preserve"> </v>
      </c>
      <c r="H105" s="202"/>
    </row>
    <row r="106" spans="1:8" x14ac:dyDescent="0.25">
      <c r="A106" s="41"/>
      <c r="B106" s="41"/>
      <c r="C106" s="70"/>
      <c r="D106" s="122"/>
      <c r="E106" s="134"/>
      <c r="F106" s="157"/>
      <c r="G106" s="100" t="s">
        <v>90</v>
      </c>
      <c r="H106" s="202"/>
    </row>
    <row r="107" spans="1:8" ht="26.4" customHeight="1" x14ac:dyDescent="0.25">
      <c r="A107" s="352" t="s">
        <v>89</v>
      </c>
      <c r="B107" s="353"/>
      <c r="C107" s="353"/>
      <c r="D107" s="353"/>
      <c r="E107" s="353"/>
      <c r="F107" s="354"/>
      <c r="G107" s="58" t="str">
        <f>IF(SUM(G83:G106)=0,"",SUM(G83:G106))</f>
        <v/>
      </c>
      <c r="H107" s="212"/>
    </row>
    <row r="108" spans="1:8" x14ac:dyDescent="0.25">
      <c r="A108" s="21"/>
      <c r="B108" s="21"/>
      <c r="C108" s="59"/>
      <c r="D108" s="21"/>
      <c r="E108" s="131"/>
      <c r="F108" s="60"/>
      <c r="G108" s="61"/>
      <c r="H108" s="212"/>
    </row>
    <row r="109" spans="1:8" x14ac:dyDescent="0.25">
      <c r="A109" s="62"/>
      <c r="B109" s="62"/>
      <c r="C109" s="63"/>
      <c r="D109" s="62"/>
      <c r="E109" s="127"/>
      <c r="F109" s="64"/>
      <c r="G109" s="65"/>
      <c r="H109" s="212"/>
    </row>
    <row r="110" spans="1:8" x14ac:dyDescent="0.25">
      <c r="A110" s="18" t="str">
        <f>+A2</f>
        <v>PART 4: HARDFILL DAM WITH CONCRETE UPSTREAM FACING</v>
      </c>
      <c r="B110" s="19"/>
      <c r="D110" s="21"/>
      <c r="F110" s="23"/>
      <c r="H110" s="213"/>
    </row>
    <row r="111" spans="1:8" x14ac:dyDescent="0.25">
      <c r="A111" s="18"/>
      <c r="B111" s="19"/>
      <c r="D111" s="21"/>
      <c r="F111" s="23"/>
      <c r="H111" s="213"/>
    </row>
    <row r="112" spans="1:8" x14ac:dyDescent="0.25">
      <c r="A112" s="26" t="s">
        <v>0</v>
      </c>
      <c r="B112" s="26" t="s">
        <v>1</v>
      </c>
      <c r="C112" s="27" t="s">
        <v>2</v>
      </c>
      <c r="D112" s="26" t="s">
        <v>3</v>
      </c>
      <c r="E112" s="26" t="s">
        <v>648</v>
      </c>
      <c r="F112" s="28" t="s">
        <v>4</v>
      </c>
      <c r="G112" s="29" t="s">
        <v>5</v>
      </c>
      <c r="H112" s="214"/>
    </row>
    <row r="113" spans="1:8" x14ac:dyDescent="0.25">
      <c r="A113" s="203" t="s">
        <v>6</v>
      </c>
      <c r="B113" s="203" t="s">
        <v>7</v>
      </c>
      <c r="C113" s="204"/>
      <c r="D113" s="203"/>
      <c r="E113" s="203"/>
      <c r="F113" s="205"/>
      <c r="G113" s="206"/>
      <c r="H113" s="214"/>
    </row>
    <row r="114" spans="1:8" ht="26.4" customHeight="1" x14ac:dyDescent="0.25">
      <c r="A114" s="355" t="s">
        <v>43</v>
      </c>
      <c r="B114" s="356"/>
      <c r="C114" s="356"/>
      <c r="D114" s="356"/>
      <c r="E114" s="356"/>
      <c r="F114" s="357"/>
      <c r="G114" s="58" t="str">
        <f>IF(G107="","",G107)</f>
        <v/>
      </c>
      <c r="H114" s="214"/>
    </row>
    <row r="115" spans="1:8" x14ac:dyDescent="0.25">
      <c r="A115" s="129"/>
      <c r="B115" s="129"/>
      <c r="C115" s="129"/>
      <c r="D115" s="129"/>
      <c r="E115" s="129"/>
      <c r="F115" s="129"/>
      <c r="G115" s="58"/>
      <c r="H115" s="212"/>
    </row>
    <row r="116" spans="1:8" x14ac:dyDescent="0.25">
      <c r="A116" s="41" t="s">
        <v>938</v>
      </c>
      <c r="B116" s="68" t="s">
        <v>380</v>
      </c>
      <c r="C116" s="92" t="s">
        <v>381</v>
      </c>
      <c r="D116" s="122"/>
      <c r="E116" s="134"/>
      <c r="F116" s="157"/>
      <c r="G116" s="100"/>
      <c r="H116" s="202"/>
    </row>
    <row r="117" spans="1:8" ht="26.4" customHeight="1" x14ac:dyDescent="0.25">
      <c r="A117" s="49" t="s">
        <v>939</v>
      </c>
      <c r="B117" s="49"/>
      <c r="C117" s="56" t="s">
        <v>382</v>
      </c>
      <c r="D117" s="98" t="s">
        <v>21</v>
      </c>
      <c r="E117" s="109">
        <v>3060</v>
      </c>
      <c r="F117" s="6"/>
      <c r="G117" s="50" t="str">
        <f t="shared" ref="G117:G121" si="10">IF($F117=" "," ",ROUND($E117*F117,2))</f>
        <v xml:space="preserve"> </v>
      </c>
      <c r="H117" s="202"/>
    </row>
    <row r="118" spans="1:8" ht="26.4" customHeight="1" x14ac:dyDescent="0.25">
      <c r="A118" s="49" t="s">
        <v>940</v>
      </c>
      <c r="B118" s="74"/>
      <c r="C118" s="56" t="s">
        <v>383</v>
      </c>
      <c r="D118" s="74" t="s">
        <v>21</v>
      </c>
      <c r="E118" s="132">
        <v>280</v>
      </c>
      <c r="F118" s="6"/>
      <c r="G118" s="50" t="str">
        <f t="shared" si="10"/>
        <v xml:space="preserve"> </v>
      </c>
      <c r="H118" s="202"/>
    </row>
    <row r="119" spans="1:8" ht="26.4" customHeight="1" x14ac:dyDescent="0.25">
      <c r="A119" s="49" t="s">
        <v>941</v>
      </c>
      <c r="B119" s="49"/>
      <c r="C119" s="56" t="s">
        <v>384</v>
      </c>
      <c r="D119" s="74" t="s">
        <v>141</v>
      </c>
      <c r="E119" s="132">
        <v>11</v>
      </c>
      <c r="F119" s="6"/>
      <c r="G119" s="50" t="str">
        <f t="shared" si="10"/>
        <v xml:space="preserve"> </v>
      </c>
      <c r="H119" s="202"/>
    </row>
    <row r="120" spans="1:8" ht="26.4" x14ac:dyDescent="0.25">
      <c r="A120" s="49" t="s">
        <v>942</v>
      </c>
      <c r="B120" s="49"/>
      <c r="C120" s="56" t="s">
        <v>385</v>
      </c>
      <c r="D120" s="74" t="s">
        <v>141</v>
      </c>
      <c r="E120" s="132">
        <v>235</v>
      </c>
      <c r="F120" s="6"/>
      <c r="G120" s="50" t="str">
        <f t="shared" si="10"/>
        <v xml:space="preserve"> </v>
      </c>
      <c r="H120" s="202"/>
    </row>
    <row r="121" spans="1:8" ht="26.4" x14ac:dyDescent="0.25">
      <c r="A121" s="49" t="s">
        <v>943</v>
      </c>
      <c r="B121" s="49"/>
      <c r="C121" s="56" t="s">
        <v>386</v>
      </c>
      <c r="D121" s="74" t="s">
        <v>141</v>
      </c>
      <c r="E121" s="109">
        <v>5</v>
      </c>
      <c r="F121" s="6"/>
      <c r="G121" s="50" t="str">
        <f t="shared" si="10"/>
        <v xml:space="preserve"> </v>
      </c>
      <c r="H121" s="202"/>
    </row>
    <row r="122" spans="1:8" x14ac:dyDescent="0.25">
      <c r="A122" s="41"/>
      <c r="B122" s="76"/>
      <c r="C122" s="42"/>
      <c r="D122" s="122"/>
      <c r="E122" s="104"/>
      <c r="F122" s="194"/>
      <c r="G122" s="100"/>
      <c r="H122" s="202"/>
    </row>
    <row r="123" spans="1:8" x14ac:dyDescent="0.25">
      <c r="A123" s="41" t="s">
        <v>944</v>
      </c>
      <c r="B123" s="68" t="s">
        <v>387</v>
      </c>
      <c r="C123" s="114" t="s">
        <v>388</v>
      </c>
      <c r="D123" s="122"/>
      <c r="E123" s="104"/>
      <c r="F123" s="157"/>
      <c r="G123" s="100"/>
    </row>
    <row r="124" spans="1:8" ht="26.4" customHeight="1" x14ac:dyDescent="0.25">
      <c r="A124" s="49" t="s">
        <v>945</v>
      </c>
      <c r="B124" s="218"/>
      <c r="C124" s="52" t="s">
        <v>389</v>
      </c>
      <c r="D124" s="98" t="s">
        <v>21</v>
      </c>
      <c r="E124" s="109">
        <v>170</v>
      </c>
      <c r="F124" s="10"/>
      <c r="G124" s="50" t="str">
        <f t="shared" ref="G124:G126" si="11">IF($F124=" "," ",ROUND($E124*F124,2))</f>
        <v xml:space="preserve"> </v>
      </c>
    </row>
    <row r="125" spans="1:8" ht="26.4" x14ac:dyDescent="0.25">
      <c r="A125" s="49" t="s">
        <v>946</v>
      </c>
      <c r="B125" s="74"/>
      <c r="C125" s="52" t="s">
        <v>390</v>
      </c>
      <c r="D125" s="98" t="s">
        <v>21</v>
      </c>
      <c r="E125" s="109">
        <v>90</v>
      </c>
      <c r="F125" s="10"/>
      <c r="G125" s="50" t="str">
        <f t="shared" si="11"/>
        <v xml:space="preserve"> </v>
      </c>
    </row>
    <row r="126" spans="1:8" ht="26.4" x14ac:dyDescent="0.25">
      <c r="A126" s="49" t="s">
        <v>1011</v>
      </c>
      <c r="B126" s="49"/>
      <c r="C126" s="56" t="s">
        <v>391</v>
      </c>
      <c r="D126" s="49" t="s">
        <v>21</v>
      </c>
      <c r="E126" s="132">
        <v>1</v>
      </c>
      <c r="F126" s="3"/>
      <c r="G126" s="50" t="str">
        <f t="shared" si="11"/>
        <v xml:space="preserve"> </v>
      </c>
    </row>
    <row r="127" spans="1:8" x14ac:dyDescent="0.25">
      <c r="A127" s="41"/>
      <c r="B127" s="41"/>
      <c r="C127" s="114"/>
      <c r="D127" s="122"/>
      <c r="E127" s="104"/>
      <c r="F127" s="157"/>
      <c r="G127" s="46"/>
    </row>
    <row r="128" spans="1:8" x14ac:dyDescent="0.25">
      <c r="A128" s="41" t="s">
        <v>947</v>
      </c>
      <c r="B128" s="68" t="s">
        <v>392</v>
      </c>
      <c r="C128" s="114" t="s">
        <v>393</v>
      </c>
      <c r="D128" s="122"/>
      <c r="E128" s="104"/>
      <c r="F128" s="157"/>
      <c r="G128" s="46"/>
    </row>
    <row r="129" spans="1:8" ht="26.4" x14ac:dyDescent="0.25">
      <c r="A129" s="49" t="s">
        <v>948</v>
      </c>
      <c r="B129" s="218"/>
      <c r="C129" s="113" t="s">
        <v>394</v>
      </c>
      <c r="D129" s="74" t="s">
        <v>141</v>
      </c>
      <c r="E129" s="132">
        <v>2150</v>
      </c>
      <c r="F129" s="6"/>
      <c r="G129" s="50" t="str">
        <f t="shared" ref="G129" si="12">IF($F129=" "," ",ROUND($E129*F129,2))</f>
        <v xml:space="preserve"> </v>
      </c>
    </row>
    <row r="130" spans="1:8" x14ac:dyDescent="0.25">
      <c r="A130" s="41"/>
      <c r="B130" s="41"/>
      <c r="C130" s="70"/>
      <c r="D130" s="44"/>
      <c r="E130" s="134"/>
      <c r="F130" s="45"/>
      <c r="G130" s="100"/>
    </row>
    <row r="131" spans="1:8" x14ac:dyDescent="0.25">
      <c r="A131" s="41" t="s">
        <v>949</v>
      </c>
      <c r="B131" s="68" t="s">
        <v>395</v>
      </c>
      <c r="C131" s="114" t="s">
        <v>396</v>
      </c>
      <c r="D131" s="122"/>
      <c r="E131" s="104"/>
      <c r="F131" s="157"/>
      <c r="G131" s="46"/>
    </row>
    <row r="132" spans="1:8" ht="26.4" x14ac:dyDescent="0.25">
      <c r="A132" s="49" t="s">
        <v>950</v>
      </c>
      <c r="B132" s="218"/>
      <c r="C132" s="113" t="s">
        <v>397</v>
      </c>
      <c r="D132" s="74" t="s">
        <v>141</v>
      </c>
      <c r="E132" s="109">
        <v>35</v>
      </c>
      <c r="F132" s="6"/>
      <c r="G132" s="50" t="str">
        <f t="shared" ref="G132" si="13">IF($F132=" "," ",ROUND($E132*F132,2))</f>
        <v xml:space="preserve"> </v>
      </c>
      <c r="H132" s="219"/>
    </row>
    <row r="133" spans="1:8" x14ac:dyDescent="0.25">
      <c r="A133" s="41"/>
      <c r="B133" s="76"/>
      <c r="C133" s="92"/>
      <c r="D133" s="122"/>
      <c r="E133" s="104"/>
      <c r="F133" s="157"/>
      <c r="G133" s="100"/>
    </row>
    <row r="134" spans="1:8" x14ac:dyDescent="0.25">
      <c r="A134" s="41"/>
      <c r="B134" s="207" t="s">
        <v>398</v>
      </c>
      <c r="C134" s="114" t="s">
        <v>399</v>
      </c>
      <c r="D134" s="122"/>
      <c r="E134" s="104"/>
      <c r="F134" s="157"/>
      <c r="G134" s="46"/>
    </row>
    <row r="135" spans="1:8" x14ac:dyDescent="0.25">
      <c r="A135" s="41"/>
      <c r="B135" s="207"/>
      <c r="C135" s="114"/>
      <c r="D135" s="122"/>
      <c r="E135" s="104"/>
      <c r="F135" s="157"/>
      <c r="G135" s="46"/>
    </row>
    <row r="136" spans="1:8" x14ac:dyDescent="0.25">
      <c r="A136" s="41" t="s">
        <v>951</v>
      </c>
      <c r="B136" s="76" t="s">
        <v>400</v>
      </c>
      <c r="C136" s="92" t="s">
        <v>401</v>
      </c>
      <c r="D136" s="122"/>
      <c r="E136" s="104"/>
      <c r="F136" s="157"/>
      <c r="G136" s="100"/>
    </row>
    <row r="137" spans="1:8" ht="26.4" customHeight="1" x14ac:dyDescent="0.25">
      <c r="A137" s="49" t="s">
        <v>952</v>
      </c>
      <c r="B137" s="49"/>
      <c r="C137" s="56" t="s">
        <v>402</v>
      </c>
      <c r="D137" s="49" t="s">
        <v>21</v>
      </c>
      <c r="E137" s="132">
        <v>830</v>
      </c>
      <c r="F137" s="3"/>
      <c r="G137" s="50" t="str">
        <f t="shared" ref="G137:G139" si="14">IF($F137=" "," ",ROUND($E137*F137,2))</f>
        <v xml:space="preserve"> </v>
      </c>
    </row>
    <row r="138" spans="1:8" ht="26.4" x14ac:dyDescent="0.25">
      <c r="A138" s="49" t="s">
        <v>953</v>
      </c>
      <c r="B138" s="49"/>
      <c r="C138" s="56" t="s">
        <v>403</v>
      </c>
      <c r="D138" s="49" t="s">
        <v>21</v>
      </c>
      <c r="E138" s="132">
        <v>170</v>
      </c>
      <c r="F138" s="3"/>
      <c r="G138" s="50" t="str">
        <f t="shared" si="14"/>
        <v xml:space="preserve"> </v>
      </c>
    </row>
    <row r="139" spans="1:8" ht="26.4" customHeight="1" x14ac:dyDescent="0.25">
      <c r="A139" s="49" t="s">
        <v>954</v>
      </c>
      <c r="B139" s="74"/>
      <c r="C139" s="56" t="s">
        <v>404</v>
      </c>
      <c r="D139" s="49" t="s">
        <v>21</v>
      </c>
      <c r="E139" s="109">
        <v>405</v>
      </c>
      <c r="F139" s="6"/>
      <c r="G139" s="50" t="str">
        <f t="shared" si="14"/>
        <v xml:space="preserve"> </v>
      </c>
    </row>
    <row r="140" spans="1:8" x14ac:dyDescent="0.25">
      <c r="A140" s="41"/>
      <c r="B140" s="41"/>
      <c r="C140" s="70"/>
      <c r="D140" s="44"/>
      <c r="E140" s="134"/>
      <c r="F140" s="157"/>
      <c r="G140" s="46"/>
    </row>
    <row r="141" spans="1:8" x14ac:dyDescent="0.25">
      <c r="A141" s="41" t="s">
        <v>955</v>
      </c>
      <c r="B141" s="76" t="s">
        <v>405</v>
      </c>
      <c r="C141" s="92" t="s">
        <v>406</v>
      </c>
      <c r="D141" s="122"/>
      <c r="E141" s="104"/>
      <c r="F141" s="157"/>
      <c r="G141" s="100"/>
    </row>
    <row r="142" spans="1:8" ht="26.4" customHeight="1" x14ac:dyDescent="0.25">
      <c r="A142" s="49" t="s">
        <v>956</v>
      </c>
      <c r="B142" s="49"/>
      <c r="C142" s="56" t="s">
        <v>402</v>
      </c>
      <c r="D142" s="49" t="s">
        <v>133</v>
      </c>
      <c r="E142" s="132">
        <v>3320</v>
      </c>
      <c r="F142" s="3"/>
      <c r="G142" s="50" t="str">
        <f t="shared" ref="G142:G144" si="15">IF($F142=" "," ",ROUND($E142*F142,2))</f>
        <v xml:space="preserve"> </v>
      </c>
    </row>
    <row r="143" spans="1:8" ht="26.4" x14ac:dyDescent="0.25">
      <c r="A143" s="49" t="s">
        <v>957</v>
      </c>
      <c r="B143" s="49"/>
      <c r="C143" s="56" t="s">
        <v>407</v>
      </c>
      <c r="D143" s="49" t="s">
        <v>133</v>
      </c>
      <c r="E143" s="132">
        <v>510</v>
      </c>
      <c r="F143" s="3"/>
      <c r="G143" s="50" t="str">
        <f t="shared" si="15"/>
        <v xml:space="preserve"> </v>
      </c>
    </row>
    <row r="144" spans="1:8" ht="26.4" customHeight="1" x14ac:dyDescent="0.25">
      <c r="A144" s="49" t="s">
        <v>958</v>
      </c>
      <c r="B144" s="218"/>
      <c r="C144" s="56" t="s">
        <v>404</v>
      </c>
      <c r="D144" s="98" t="s">
        <v>133</v>
      </c>
      <c r="E144" s="109">
        <v>610</v>
      </c>
      <c r="F144" s="6"/>
      <c r="G144" s="50" t="str">
        <f t="shared" si="15"/>
        <v xml:space="preserve"> </v>
      </c>
    </row>
    <row r="145" spans="1:8" x14ac:dyDescent="0.25">
      <c r="A145" s="41"/>
      <c r="B145" s="68"/>
      <c r="C145" s="70"/>
      <c r="D145" s="44"/>
      <c r="E145" s="104"/>
      <c r="F145" s="157"/>
      <c r="G145" s="100"/>
    </row>
    <row r="146" spans="1:8" x14ac:dyDescent="0.25">
      <c r="A146" s="41" t="s">
        <v>959</v>
      </c>
      <c r="B146" s="76" t="s">
        <v>408</v>
      </c>
      <c r="C146" s="92" t="s">
        <v>409</v>
      </c>
      <c r="D146" s="122"/>
      <c r="E146" s="104"/>
      <c r="F146" s="45"/>
      <c r="G146" s="100"/>
    </row>
    <row r="147" spans="1:8" ht="26.4" customHeight="1" x14ac:dyDescent="0.25">
      <c r="A147" s="49" t="s">
        <v>960</v>
      </c>
      <c r="B147" s="49"/>
      <c r="C147" s="56" t="s">
        <v>410</v>
      </c>
      <c r="D147" s="49" t="s">
        <v>133</v>
      </c>
      <c r="E147" s="132">
        <v>3320</v>
      </c>
      <c r="F147" s="3"/>
      <c r="G147" s="50" t="str">
        <f t="shared" ref="G147:G149" si="16">IF($F147=" "," ",ROUND($E147*F147,2))</f>
        <v xml:space="preserve"> </v>
      </c>
    </row>
    <row r="148" spans="1:8" ht="26.4" customHeight="1" x14ac:dyDescent="0.25">
      <c r="A148" s="49" t="s">
        <v>961</v>
      </c>
      <c r="B148" s="49"/>
      <c r="C148" s="56" t="s">
        <v>411</v>
      </c>
      <c r="D148" s="98" t="s">
        <v>133</v>
      </c>
      <c r="E148" s="132">
        <v>510</v>
      </c>
      <c r="F148" s="3"/>
      <c r="G148" s="50" t="str">
        <f t="shared" si="16"/>
        <v xml:space="preserve"> </v>
      </c>
    </row>
    <row r="149" spans="1:8" ht="26.4" customHeight="1" x14ac:dyDescent="0.25">
      <c r="A149" s="49" t="s">
        <v>962</v>
      </c>
      <c r="B149" s="79"/>
      <c r="C149" s="56" t="s">
        <v>412</v>
      </c>
      <c r="D149" s="49" t="s">
        <v>133</v>
      </c>
      <c r="E149" s="109">
        <v>610</v>
      </c>
      <c r="F149" s="3"/>
      <c r="G149" s="50" t="str">
        <f t="shared" si="16"/>
        <v xml:space="preserve"> </v>
      </c>
    </row>
    <row r="150" spans="1:8" x14ac:dyDescent="0.25">
      <c r="A150" s="41"/>
      <c r="B150" s="198"/>
      <c r="C150" s="42"/>
      <c r="D150" s="76"/>
      <c r="E150" s="104"/>
      <c r="F150" s="45"/>
      <c r="G150" s="46"/>
    </row>
    <row r="151" spans="1:8" ht="26.4" customHeight="1" x14ac:dyDescent="0.25">
      <c r="A151" s="352" t="s">
        <v>89</v>
      </c>
      <c r="B151" s="353"/>
      <c r="C151" s="353"/>
      <c r="D151" s="353"/>
      <c r="E151" s="353"/>
      <c r="F151" s="354"/>
      <c r="G151" s="58" t="str">
        <f>IF(SUM(G114:G150)=0,"",SUM(G114:G150))</f>
        <v/>
      </c>
      <c r="H151" s="212"/>
    </row>
    <row r="152" spans="1:8" x14ac:dyDescent="0.25">
      <c r="A152" s="21"/>
      <c r="B152" s="21"/>
      <c r="C152" s="59"/>
      <c r="D152" s="21"/>
      <c r="E152" s="131"/>
      <c r="F152" s="60"/>
      <c r="G152" s="61"/>
      <c r="H152" s="212"/>
    </row>
    <row r="153" spans="1:8" x14ac:dyDescent="0.25">
      <c r="A153" s="62"/>
      <c r="B153" s="62"/>
      <c r="C153" s="63"/>
      <c r="D153" s="62"/>
      <c r="E153" s="127"/>
      <c r="F153" s="64"/>
      <c r="G153" s="65"/>
      <c r="H153" s="212"/>
    </row>
    <row r="154" spans="1:8" x14ac:dyDescent="0.25">
      <c r="A154" s="18" t="str">
        <f>+A2</f>
        <v>PART 4: HARDFILL DAM WITH CONCRETE UPSTREAM FACING</v>
      </c>
      <c r="B154" s="19"/>
      <c r="D154" s="21"/>
      <c r="F154" s="23"/>
      <c r="H154" s="213"/>
    </row>
    <row r="155" spans="1:8" x14ac:dyDescent="0.25">
      <c r="A155" s="18"/>
      <c r="B155" s="19"/>
      <c r="D155" s="21"/>
      <c r="F155" s="23"/>
      <c r="H155" s="213"/>
    </row>
    <row r="156" spans="1:8" x14ac:dyDescent="0.25">
      <c r="A156" s="26" t="s">
        <v>0</v>
      </c>
      <c r="B156" s="26" t="s">
        <v>1</v>
      </c>
      <c r="C156" s="27" t="s">
        <v>2</v>
      </c>
      <c r="D156" s="26" t="s">
        <v>3</v>
      </c>
      <c r="E156" s="26" t="s">
        <v>648</v>
      </c>
      <c r="F156" s="28" t="s">
        <v>4</v>
      </c>
      <c r="G156" s="29" t="s">
        <v>5</v>
      </c>
      <c r="H156" s="214"/>
    </row>
    <row r="157" spans="1:8" x14ac:dyDescent="0.25">
      <c r="A157" s="203" t="s">
        <v>6</v>
      </c>
      <c r="B157" s="203" t="s">
        <v>7</v>
      </c>
      <c r="C157" s="204"/>
      <c r="D157" s="203"/>
      <c r="E157" s="203"/>
      <c r="F157" s="205"/>
      <c r="G157" s="206"/>
      <c r="H157" s="214"/>
    </row>
    <row r="158" spans="1:8" ht="26.4" customHeight="1" x14ac:dyDescent="0.25">
      <c r="A158" s="355" t="s">
        <v>43</v>
      </c>
      <c r="B158" s="356"/>
      <c r="C158" s="356"/>
      <c r="D158" s="356"/>
      <c r="E158" s="356"/>
      <c r="F158" s="357"/>
      <c r="G158" s="58" t="str">
        <f>IF(G151="","",G151)</f>
        <v/>
      </c>
      <c r="H158" s="214"/>
    </row>
    <row r="159" spans="1:8" x14ac:dyDescent="0.25">
      <c r="A159" s="41"/>
      <c r="B159" s="68" t="s">
        <v>8</v>
      </c>
      <c r="C159" s="220" t="s">
        <v>414</v>
      </c>
      <c r="D159" s="44"/>
      <c r="E159" s="104"/>
      <c r="F159" s="45"/>
      <c r="G159" s="100"/>
    </row>
    <row r="160" spans="1:8" x14ac:dyDescent="0.25">
      <c r="A160" s="41"/>
      <c r="B160" s="68" t="s">
        <v>413</v>
      </c>
      <c r="C160" s="220"/>
      <c r="D160" s="41"/>
      <c r="E160" s="104"/>
      <c r="F160" s="45"/>
      <c r="G160" s="100"/>
    </row>
    <row r="161" spans="1:7" x14ac:dyDescent="0.25">
      <c r="A161" s="41"/>
      <c r="B161" s="41" t="s">
        <v>415</v>
      </c>
      <c r="C161" s="221"/>
      <c r="D161" s="76"/>
      <c r="E161" s="104"/>
      <c r="F161" s="157"/>
      <c r="G161" s="100" t="s">
        <v>90</v>
      </c>
    </row>
    <row r="162" spans="1:7" x14ac:dyDescent="0.25">
      <c r="A162" s="41" t="s">
        <v>963</v>
      </c>
      <c r="B162" s="41" t="s">
        <v>123</v>
      </c>
      <c r="C162" s="220" t="s">
        <v>416</v>
      </c>
      <c r="D162" s="76"/>
      <c r="E162" s="104"/>
      <c r="F162" s="157"/>
      <c r="G162" s="100" t="s">
        <v>90</v>
      </c>
    </row>
    <row r="163" spans="1:7" ht="26.4" x14ac:dyDescent="0.25">
      <c r="A163" s="49" t="s">
        <v>964</v>
      </c>
      <c r="B163" s="49"/>
      <c r="C163" s="52" t="s">
        <v>417</v>
      </c>
      <c r="D163" s="98" t="s">
        <v>133</v>
      </c>
      <c r="E163" s="132">
        <v>3000</v>
      </c>
      <c r="F163" s="3"/>
      <c r="G163" s="50" t="str">
        <f t="shared" ref="G163:G166" si="17">IF($F163=" "," ",ROUND($E163*F163,2))</f>
        <v xml:space="preserve"> </v>
      </c>
    </row>
    <row r="164" spans="1:7" ht="26.4" x14ac:dyDescent="0.25">
      <c r="A164" s="49" t="s">
        <v>965</v>
      </c>
      <c r="B164" s="49"/>
      <c r="C164" s="52" t="s">
        <v>418</v>
      </c>
      <c r="D164" s="98" t="s">
        <v>133</v>
      </c>
      <c r="E164" s="109">
        <v>40</v>
      </c>
      <c r="F164" s="6"/>
      <c r="G164" s="50" t="str">
        <f t="shared" si="17"/>
        <v xml:space="preserve"> </v>
      </c>
    </row>
    <row r="165" spans="1:7" ht="26.4" x14ac:dyDescent="0.25">
      <c r="A165" s="49" t="s">
        <v>966</v>
      </c>
      <c r="B165" s="79"/>
      <c r="C165" s="52" t="s">
        <v>419</v>
      </c>
      <c r="D165" s="49" t="s">
        <v>133</v>
      </c>
      <c r="E165" s="109">
        <v>360</v>
      </c>
      <c r="F165" s="3"/>
      <c r="G165" s="50" t="str">
        <f t="shared" si="17"/>
        <v xml:space="preserve"> </v>
      </c>
    </row>
    <row r="166" spans="1:7" ht="26.4" customHeight="1" x14ac:dyDescent="0.25">
      <c r="A166" s="49" t="s">
        <v>967</v>
      </c>
      <c r="B166" s="74"/>
      <c r="C166" s="52" t="s">
        <v>420</v>
      </c>
      <c r="D166" s="49" t="s">
        <v>133</v>
      </c>
      <c r="E166" s="109">
        <v>35</v>
      </c>
      <c r="F166" s="3"/>
      <c r="G166" s="50" t="str">
        <f t="shared" si="17"/>
        <v xml:space="preserve"> </v>
      </c>
    </row>
    <row r="167" spans="1:7" x14ac:dyDescent="0.25">
      <c r="A167" s="41"/>
      <c r="B167" s="41"/>
      <c r="C167" s="220"/>
      <c r="D167" s="122"/>
      <c r="E167" s="134"/>
      <c r="F167" s="45"/>
      <c r="G167" s="100" t="s">
        <v>90</v>
      </c>
    </row>
    <row r="168" spans="1:7" x14ac:dyDescent="0.25">
      <c r="A168" s="41" t="s">
        <v>968</v>
      </c>
      <c r="B168" s="41" t="s">
        <v>323</v>
      </c>
      <c r="C168" s="220" t="s">
        <v>421</v>
      </c>
      <c r="D168" s="122"/>
      <c r="E168" s="134"/>
      <c r="F168" s="45"/>
      <c r="G168" s="100" t="s">
        <v>90</v>
      </c>
    </row>
    <row r="169" spans="1:7" ht="25.8" customHeight="1" x14ac:dyDescent="0.25">
      <c r="A169" s="49" t="s">
        <v>969</v>
      </c>
      <c r="B169" s="49"/>
      <c r="C169" s="52" t="s">
        <v>422</v>
      </c>
      <c r="D169" s="98" t="s">
        <v>21</v>
      </c>
      <c r="E169" s="132">
        <v>170</v>
      </c>
      <c r="F169" s="3"/>
      <c r="G169" s="50" t="str">
        <f t="shared" ref="G169:G172" si="18">IF($F169=" "," ",ROUND($E169*F169,2))</f>
        <v xml:space="preserve"> </v>
      </c>
    </row>
    <row r="170" spans="1:7" ht="26.4" customHeight="1" x14ac:dyDescent="0.25">
      <c r="A170" s="49" t="s">
        <v>970</v>
      </c>
      <c r="B170" s="49"/>
      <c r="C170" s="52" t="s">
        <v>423</v>
      </c>
      <c r="D170" s="98" t="s">
        <v>21</v>
      </c>
      <c r="E170" s="132">
        <v>35</v>
      </c>
      <c r="F170" s="3"/>
      <c r="G170" s="50" t="str">
        <f t="shared" si="18"/>
        <v xml:space="preserve"> </v>
      </c>
    </row>
    <row r="171" spans="1:7" ht="26.4" customHeight="1" x14ac:dyDescent="0.25">
      <c r="A171" s="49" t="s">
        <v>971</v>
      </c>
      <c r="B171" s="49"/>
      <c r="C171" s="52" t="s">
        <v>424</v>
      </c>
      <c r="D171" s="98" t="s">
        <v>21</v>
      </c>
      <c r="E171" s="132">
        <v>170</v>
      </c>
      <c r="F171" s="3"/>
      <c r="G171" s="50" t="str">
        <f t="shared" si="18"/>
        <v xml:space="preserve"> </v>
      </c>
    </row>
    <row r="172" spans="1:7" ht="26.4" x14ac:dyDescent="0.25">
      <c r="A172" s="49" t="s">
        <v>972</v>
      </c>
      <c r="B172" s="49"/>
      <c r="C172" s="52" t="s">
        <v>425</v>
      </c>
      <c r="D172" s="98" t="s">
        <v>21</v>
      </c>
      <c r="E172" s="132">
        <v>170</v>
      </c>
      <c r="F172" s="3"/>
      <c r="G172" s="50" t="str">
        <f t="shared" si="18"/>
        <v xml:space="preserve"> </v>
      </c>
    </row>
    <row r="173" spans="1:7" x14ac:dyDescent="0.25">
      <c r="A173" s="41"/>
      <c r="B173" s="68"/>
      <c r="C173" s="121"/>
      <c r="D173" s="76"/>
      <c r="E173" s="104"/>
      <c r="F173" s="45"/>
      <c r="G173" s="100" t="s">
        <v>90</v>
      </c>
    </row>
    <row r="174" spans="1:7" x14ac:dyDescent="0.25">
      <c r="A174" s="41"/>
      <c r="B174" s="68" t="s">
        <v>426</v>
      </c>
      <c r="C174" s="121" t="s">
        <v>427</v>
      </c>
      <c r="D174" s="76"/>
      <c r="E174" s="104"/>
      <c r="F174" s="45"/>
      <c r="G174" s="100" t="s">
        <v>90</v>
      </c>
    </row>
    <row r="175" spans="1:7" ht="26.4" customHeight="1" x14ac:dyDescent="0.25">
      <c r="A175" s="41" t="s">
        <v>973</v>
      </c>
      <c r="B175" s="41" t="s">
        <v>1012</v>
      </c>
      <c r="C175" s="114" t="s">
        <v>428</v>
      </c>
      <c r="D175" s="76"/>
      <c r="E175" s="104"/>
      <c r="F175" s="45"/>
      <c r="G175" s="46"/>
    </row>
    <row r="176" spans="1:7" ht="26.4" customHeight="1" x14ac:dyDescent="0.25">
      <c r="A176" s="49" t="s">
        <v>974</v>
      </c>
      <c r="B176" s="74"/>
      <c r="C176" s="52" t="s">
        <v>429</v>
      </c>
      <c r="D176" s="74" t="s">
        <v>141</v>
      </c>
      <c r="E176" s="109">
        <v>134000</v>
      </c>
      <c r="F176" s="3"/>
      <c r="G176" s="50" t="str">
        <f t="shared" ref="G176:G177" si="19">IF($F176=" "," ",ROUND($E176*F176,2))</f>
        <v xml:space="preserve"> </v>
      </c>
    </row>
    <row r="177" spans="1:7" ht="26.4" customHeight="1" x14ac:dyDescent="0.25">
      <c r="A177" s="49" t="s">
        <v>975</v>
      </c>
      <c r="B177" s="49"/>
      <c r="C177" s="113" t="s">
        <v>430</v>
      </c>
      <c r="D177" s="74" t="s">
        <v>141</v>
      </c>
      <c r="E177" s="109">
        <v>120</v>
      </c>
      <c r="F177" s="3"/>
      <c r="G177" s="50" t="str">
        <f t="shared" si="19"/>
        <v xml:space="preserve"> </v>
      </c>
    </row>
    <row r="178" spans="1:7" x14ac:dyDescent="0.25">
      <c r="A178" s="41"/>
      <c r="B178" s="41"/>
      <c r="C178" s="114"/>
      <c r="D178" s="76"/>
      <c r="E178" s="104"/>
      <c r="F178" s="45"/>
      <c r="G178" s="100"/>
    </row>
    <row r="179" spans="1:7" ht="26.4" customHeight="1" x14ac:dyDescent="0.25">
      <c r="A179" s="49" t="s">
        <v>976</v>
      </c>
      <c r="B179" s="49" t="s">
        <v>1013</v>
      </c>
      <c r="C179" s="196" t="s">
        <v>431</v>
      </c>
      <c r="D179" s="74" t="s">
        <v>15</v>
      </c>
      <c r="E179" s="109">
        <v>1</v>
      </c>
      <c r="F179" s="3"/>
      <c r="G179" s="50" t="str">
        <f t="shared" ref="G179" si="20">IF($F179=" "," ",ROUND($E179*F179,2))</f>
        <v xml:space="preserve"> </v>
      </c>
    </row>
    <row r="180" spans="1:7" x14ac:dyDescent="0.25">
      <c r="A180" s="41"/>
      <c r="B180" s="41"/>
      <c r="C180" s="42"/>
      <c r="D180" s="122"/>
      <c r="E180" s="134"/>
      <c r="F180" s="45"/>
      <c r="G180" s="100" t="s">
        <v>90</v>
      </c>
    </row>
    <row r="181" spans="1:7" ht="26.4" customHeight="1" x14ac:dyDescent="0.25">
      <c r="A181" s="41" t="s">
        <v>977</v>
      </c>
      <c r="B181" s="41" t="s">
        <v>1357</v>
      </c>
      <c r="C181" s="114" t="s">
        <v>432</v>
      </c>
      <c r="D181" s="76"/>
      <c r="E181" s="104"/>
      <c r="F181" s="45"/>
      <c r="G181" s="46"/>
    </row>
    <row r="182" spans="1:7" ht="26.4" customHeight="1" x14ac:dyDescent="0.25">
      <c r="A182" s="49" t="s">
        <v>978</v>
      </c>
      <c r="B182" s="74"/>
      <c r="C182" s="52" t="s">
        <v>433</v>
      </c>
      <c r="D182" s="74" t="s">
        <v>434</v>
      </c>
      <c r="E182" s="109">
        <v>938</v>
      </c>
      <c r="F182" s="3"/>
      <c r="G182" s="50" t="str">
        <f t="shared" ref="G182" si="21">IF($F182=" "," ",ROUND($E182*F182,2))</f>
        <v xml:space="preserve"> </v>
      </c>
    </row>
    <row r="183" spans="1:7" x14ac:dyDescent="0.25">
      <c r="A183" s="41"/>
      <c r="B183" s="41"/>
      <c r="C183" s="42"/>
      <c r="D183" s="76"/>
      <c r="E183" s="134"/>
      <c r="F183" s="45"/>
      <c r="G183" s="100"/>
    </row>
    <row r="184" spans="1:7" ht="26.4" customHeight="1" x14ac:dyDescent="0.25">
      <c r="A184" s="41" t="s">
        <v>979</v>
      </c>
      <c r="B184" s="41" t="s">
        <v>1014</v>
      </c>
      <c r="C184" s="220" t="s">
        <v>435</v>
      </c>
      <c r="D184" s="122"/>
      <c r="E184" s="104"/>
      <c r="F184" s="45"/>
      <c r="G184" s="100"/>
    </row>
    <row r="185" spans="1:7" ht="26.4" customHeight="1" x14ac:dyDescent="0.25">
      <c r="A185" s="49" t="s">
        <v>980</v>
      </c>
      <c r="B185" s="49"/>
      <c r="C185" s="52" t="s">
        <v>436</v>
      </c>
      <c r="D185" s="74" t="s">
        <v>141</v>
      </c>
      <c r="E185" s="132">
        <v>3500</v>
      </c>
      <c r="F185" s="3"/>
      <c r="G185" s="50" t="str">
        <f t="shared" ref="G185:G188" si="22">IF($F185=" "," ",ROUND($E185*F185,2))</f>
        <v xml:space="preserve"> </v>
      </c>
    </row>
    <row r="186" spans="1:7" ht="26.4" customHeight="1" x14ac:dyDescent="0.25">
      <c r="A186" s="49" t="s">
        <v>981</v>
      </c>
      <c r="B186" s="49"/>
      <c r="C186" s="52" t="s">
        <v>437</v>
      </c>
      <c r="D186" s="74" t="s">
        <v>141</v>
      </c>
      <c r="E186" s="132">
        <v>4900</v>
      </c>
      <c r="F186" s="3"/>
      <c r="G186" s="50" t="str">
        <f t="shared" si="22"/>
        <v xml:space="preserve"> </v>
      </c>
    </row>
    <row r="187" spans="1:7" ht="26.4" x14ac:dyDescent="0.25">
      <c r="A187" s="49" t="s">
        <v>982</v>
      </c>
      <c r="B187" s="124"/>
      <c r="C187" s="52" t="s">
        <v>438</v>
      </c>
      <c r="D187" s="74" t="s">
        <v>141</v>
      </c>
      <c r="E187" s="73">
        <v>460</v>
      </c>
      <c r="F187" s="3"/>
      <c r="G187" s="50" t="str">
        <f t="shared" si="22"/>
        <v xml:space="preserve"> </v>
      </c>
    </row>
    <row r="188" spans="1:7" ht="26.4" customHeight="1" x14ac:dyDescent="0.25">
      <c r="A188" s="49" t="s">
        <v>983</v>
      </c>
      <c r="B188" s="124"/>
      <c r="C188" s="52" t="s">
        <v>439</v>
      </c>
      <c r="D188" s="74" t="s">
        <v>141</v>
      </c>
      <c r="E188" s="73">
        <v>1000</v>
      </c>
      <c r="F188" s="3"/>
      <c r="G188" s="50" t="str">
        <f t="shared" si="22"/>
        <v xml:space="preserve"> </v>
      </c>
    </row>
    <row r="189" spans="1:7" x14ac:dyDescent="0.25">
      <c r="A189" s="41"/>
      <c r="B189" s="76"/>
      <c r="C189" s="220"/>
      <c r="D189" s="122"/>
      <c r="E189" s="104"/>
      <c r="F189" s="45"/>
      <c r="G189" s="100"/>
    </row>
    <row r="190" spans="1:7" ht="26.4" customHeight="1" x14ac:dyDescent="0.25">
      <c r="A190" s="41" t="s">
        <v>984</v>
      </c>
      <c r="B190" s="76" t="s">
        <v>1015</v>
      </c>
      <c r="C190" s="32" t="s">
        <v>440</v>
      </c>
      <c r="D190" s="122"/>
      <c r="E190" s="104"/>
      <c r="F190" s="45"/>
      <c r="G190" s="100"/>
    </row>
    <row r="191" spans="1:7" ht="26.4" customHeight="1" x14ac:dyDescent="0.25">
      <c r="A191" s="49" t="s">
        <v>985</v>
      </c>
      <c r="B191" s="74"/>
      <c r="C191" s="52" t="s">
        <v>441</v>
      </c>
      <c r="D191" s="98" t="s">
        <v>159</v>
      </c>
      <c r="E191" s="109">
        <v>4500</v>
      </c>
      <c r="F191" s="3"/>
      <c r="G191" s="50" t="str">
        <f t="shared" ref="G191" si="23">IF($F191=" "," ",ROUND($E191*F191,2))</f>
        <v xml:space="preserve"> </v>
      </c>
    </row>
    <row r="192" spans="1:7" x14ac:dyDescent="0.25">
      <c r="A192" s="41"/>
      <c r="B192" s="76"/>
      <c r="C192" s="42"/>
      <c r="D192" s="122"/>
      <c r="E192" s="104"/>
      <c r="F192" s="45"/>
      <c r="G192" s="100"/>
    </row>
    <row r="193" spans="1:8" ht="26.4" customHeight="1" x14ac:dyDescent="0.25">
      <c r="A193" s="352" t="s">
        <v>89</v>
      </c>
      <c r="B193" s="353"/>
      <c r="C193" s="353"/>
      <c r="D193" s="353"/>
      <c r="E193" s="353"/>
      <c r="F193" s="354"/>
      <c r="G193" s="58" t="str">
        <f>IF(SUM(G158:G192)=0,"",SUM(G158:G192))</f>
        <v/>
      </c>
      <c r="H193" s="212"/>
    </row>
    <row r="194" spans="1:8" x14ac:dyDescent="0.25">
      <c r="A194" s="21"/>
      <c r="B194" s="21"/>
      <c r="C194" s="59"/>
      <c r="D194" s="21"/>
      <c r="E194" s="131"/>
      <c r="F194" s="60"/>
      <c r="G194" s="61"/>
      <c r="H194" s="212"/>
    </row>
    <row r="195" spans="1:8" x14ac:dyDescent="0.25">
      <c r="A195" s="62"/>
      <c r="B195" s="62"/>
      <c r="C195" s="63"/>
      <c r="D195" s="62"/>
      <c r="E195" s="127"/>
      <c r="F195" s="64"/>
      <c r="G195" s="65"/>
      <c r="H195" s="212"/>
    </row>
    <row r="196" spans="1:8" x14ac:dyDescent="0.25">
      <c r="A196" s="18" t="str">
        <f>+A2</f>
        <v>PART 4: HARDFILL DAM WITH CONCRETE UPSTREAM FACING</v>
      </c>
      <c r="B196" s="19"/>
      <c r="D196" s="21"/>
      <c r="F196" s="23"/>
      <c r="H196" s="213"/>
    </row>
    <row r="197" spans="1:8" x14ac:dyDescent="0.25">
      <c r="A197" s="18"/>
      <c r="B197" s="19"/>
      <c r="D197" s="21"/>
      <c r="F197" s="23"/>
      <c r="H197" s="213"/>
    </row>
    <row r="198" spans="1:8" x14ac:dyDescent="0.25">
      <c r="A198" s="26" t="s">
        <v>0</v>
      </c>
      <c r="B198" s="26" t="s">
        <v>1</v>
      </c>
      <c r="C198" s="27" t="s">
        <v>2</v>
      </c>
      <c r="D198" s="26" t="s">
        <v>3</v>
      </c>
      <c r="E198" s="26" t="s">
        <v>648</v>
      </c>
      <c r="F198" s="28" t="s">
        <v>4</v>
      </c>
      <c r="G198" s="29" t="s">
        <v>5</v>
      </c>
      <c r="H198" s="214"/>
    </row>
    <row r="199" spans="1:8" x14ac:dyDescent="0.25">
      <c r="A199" s="203" t="s">
        <v>6</v>
      </c>
      <c r="B199" s="203" t="s">
        <v>7</v>
      </c>
      <c r="C199" s="204"/>
      <c r="D199" s="203"/>
      <c r="E199" s="203"/>
      <c r="F199" s="205"/>
      <c r="G199" s="206"/>
      <c r="H199" s="214"/>
    </row>
    <row r="200" spans="1:8" ht="26.4" customHeight="1" x14ac:dyDescent="0.25">
      <c r="A200" s="355" t="s">
        <v>43</v>
      </c>
      <c r="B200" s="356"/>
      <c r="C200" s="356"/>
      <c r="D200" s="356"/>
      <c r="E200" s="356"/>
      <c r="F200" s="357"/>
      <c r="G200" s="58" t="str">
        <f>IF(G193="","",G193)</f>
        <v/>
      </c>
      <c r="H200" s="214"/>
    </row>
    <row r="201" spans="1:8" ht="26.4" customHeight="1" x14ac:dyDescent="0.25">
      <c r="A201" s="49" t="s">
        <v>986</v>
      </c>
      <c r="B201" s="74" t="s">
        <v>1016</v>
      </c>
      <c r="C201" s="222" t="s">
        <v>442</v>
      </c>
      <c r="D201" s="74" t="s">
        <v>141</v>
      </c>
      <c r="E201" s="132">
        <v>100</v>
      </c>
      <c r="F201" s="6"/>
      <c r="G201" s="50" t="str">
        <f t="shared" ref="G201" si="24">IF($F201=" "," ",ROUND($E201*F201,2))</f>
        <v xml:space="preserve"> </v>
      </c>
    </row>
    <row r="202" spans="1:8" x14ac:dyDescent="0.25">
      <c r="A202" s="41"/>
      <c r="B202" s="76"/>
      <c r="C202" s="42"/>
      <c r="D202" s="122"/>
      <c r="E202" s="134"/>
      <c r="F202" s="45"/>
      <c r="G202" s="100"/>
    </row>
    <row r="203" spans="1:8" ht="26.4" customHeight="1" x14ac:dyDescent="0.25">
      <c r="A203" s="49" t="s">
        <v>987</v>
      </c>
      <c r="B203" s="74" t="s">
        <v>1017</v>
      </c>
      <c r="C203" s="222" t="s">
        <v>443</v>
      </c>
      <c r="D203" s="98" t="s">
        <v>47</v>
      </c>
      <c r="E203" s="109">
        <v>1</v>
      </c>
      <c r="F203" s="50">
        <v>1500000</v>
      </c>
      <c r="G203" s="50">
        <f t="shared" ref="G203" si="25">IF($F203=" "," ",ROUND($E203*F203,2))</f>
        <v>1500000</v>
      </c>
    </row>
    <row r="204" spans="1:8" x14ac:dyDescent="0.25">
      <c r="A204" s="41"/>
      <c r="B204" s="223"/>
      <c r="C204" s="224"/>
      <c r="D204" s="122"/>
      <c r="E204" s="104"/>
      <c r="F204" s="45"/>
      <c r="G204" s="100"/>
    </row>
    <row r="205" spans="1:8" ht="26.4" customHeight="1" x14ac:dyDescent="0.25">
      <c r="A205" s="49" t="s">
        <v>988</v>
      </c>
      <c r="B205" s="74" t="s">
        <v>1018</v>
      </c>
      <c r="C205" s="55" t="s">
        <v>444</v>
      </c>
      <c r="D205" s="49" t="s">
        <v>255</v>
      </c>
      <c r="E205" s="109">
        <v>9</v>
      </c>
      <c r="F205" s="6"/>
      <c r="G205" s="50" t="str">
        <f t="shared" ref="G205" si="26">IF($F205=" "," ",ROUND($E205*F205,2))</f>
        <v xml:space="preserve"> </v>
      </c>
    </row>
    <row r="206" spans="1:8" x14ac:dyDescent="0.25">
      <c r="A206" s="41"/>
      <c r="B206" s="223"/>
      <c r="C206" s="224"/>
      <c r="D206" s="122"/>
      <c r="E206" s="134"/>
      <c r="F206" s="157"/>
      <c r="G206" s="46"/>
    </row>
    <row r="207" spans="1:8" ht="26.4" customHeight="1" x14ac:dyDescent="0.25">
      <c r="A207" s="41" t="s">
        <v>989</v>
      </c>
      <c r="B207" s="223" t="s">
        <v>1019</v>
      </c>
      <c r="C207" s="224" t="s">
        <v>445</v>
      </c>
      <c r="D207" s="122"/>
      <c r="E207" s="134"/>
      <c r="F207" s="157"/>
      <c r="G207" s="46"/>
    </row>
    <row r="208" spans="1:8" ht="26.4" x14ac:dyDescent="0.25">
      <c r="A208" s="49" t="s">
        <v>990</v>
      </c>
      <c r="B208" s="49"/>
      <c r="C208" s="52" t="s">
        <v>446</v>
      </c>
      <c r="D208" s="98" t="s">
        <v>133</v>
      </c>
      <c r="E208" s="132">
        <v>110</v>
      </c>
      <c r="F208" s="3"/>
      <c r="G208" s="50" t="str">
        <f t="shared" ref="G208" si="27">IF($F208=" "," ",ROUND($E208*F208,2))</f>
        <v xml:space="preserve"> </v>
      </c>
    </row>
    <row r="209" spans="1:7" x14ac:dyDescent="0.25">
      <c r="A209" s="41"/>
      <c r="B209" s="41"/>
      <c r="C209" s="208"/>
      <c r="D209" s="76"/>
      <c r="E209" s="104"/>
      <c r="F209" s="157"/>
      <c r="G209" s="46"/>
    </row>
    <row r="210" spans="1:7" ht="26.4" customHeight="1" x14ac:dyDescent="0.25">
      <c r="A210" s="41">
        <v>4.33</v>
      </c>
      <c r="B210" s="41" t="s">
        <v>1358</v>
      </c>
      <c r="C210" s="114" t="s">
        <v>1359</v>
      </c>
      <c r="D210" s="76"/>
      <c r="E210" s="104"/>
      <c r="F210" s="157"/>
      <c r="G210" s="46"/>
    </row>
    <row r="211" spans="1:7" ht="26.4" customHeight="1" x14ac:dyDescent="0.25">
      <c r="A211" s="47"/>
      <c r="B211" s="47"/>
      <c r="C211" s="116" t="s">
        <v>1027</v>
      </c>
      <c r="D211" s="347" t="s">
        <v>133</v>
      </c>
      <c r="E211" s="348">
        <v>200</v>
      </c>
      <c r="F211" s="349"/>
      <c r="G211" s="50"/>
    </row>
    <row r="212" spans="1:7" x14ac:dyDescent="0.25">
      <c r="A212" s="41"/>
      <c r="B212" s="41"/>
      <c r="C212" s="208"/>
      <c r="D212" s="76"/>
      <c r="E212" s="104"/>
      <c r="F212" s="157"/>
      <c r="G212" s="46"/>
    </row>
    <row r="213" spans="1:7" ht="26.4" x14ac:dyDescent="0.25">
      <c r="A213" s="41" t="s">
        <v>991</v>
      </c>
      <c r="B213" s="41" t="s">
        <v>1020</v>
      </c>
      <c r="C213" s="220" t="s">
        <v>447</v>
      </c>
      <c r="D213" s="122"/>
      <c r="E213" s="104"/>
      <c r="F213" s="157"/>
      <c r="G213" s="46"/>
    </row>
    <row r="214" spans="1:7" ht="27" customHeight="1" x14ac:dyDescent="0.25">
      <c r="A214" s="49" t="s">
        <v>992</v>
      </c>
      <c r="B214" s="49"/>
      <c r="C214" s="116" t="s">
        <v>1027</v>
      </c>
      <c r="D214" s="74" t="s">
        <v>133</v>
      </c>
      <c r="E214" s="109">
        <v>200</v>
      </c>
      <c r="F214" s="6"/>
      <c r="G214" s="50" t="str">
        <f t="shared" ref="G214" si="28">IF($F214=" "," ",ROUND($E214*F214,2))</f>
        <v xml:space="preserve"> </v>
      </c>
    </row>
    <row r="215" spans="1:7" x14ac:dyDescent="0.25">
      <c r="A215" s="41"/>
      <c r="B215" s="41"/>
      <c r="C215" s="220"/>
      <c r="D215" s="122"/>
      <c r="E215" s="134"/>
      <c r="F215" s="45"/>
      <c r="G215" s="100"/>
    </row>
    <row r="216" spans="1:7" ht="26.4" x14ac:dyDescent="0.25">
      <c r="A216" s="41" t="s">
        <v>993</v>
      </c>
      <c r="B216" s="41" t="s">
        <v>1021</v>
      </c>
      <c r="C216" s="220" t="s">
        <v>448</v>
      </c>
      <c r="D216" s="122"/>
      <c r="E216" s="134"/>
      <c r="F216" s="45"/>
      <c r="G216" s="100" t="s">
        <v>90</v>
      </c>
    </row>
    <row r="217" spans="1:7" ht="26.4" x14ac:dyDescent="0.25">
      <c r="A217" s="49" t="s">
        <v>994</v>
      </c>
      <c r="B217" s="49"/>
      <c r="C217" s="116" t="s">
        <v>1028</v>
      </c>
      <c r="D217" s="98" t="s">
        <v>133</v>
      </c>
      <c r="E217" s="132">
        <v>4100</v>
      </c>
      <c r="F217" s="6"/>
      <c r="G217" s="50" t="str">
        <f t="shared" ref="G217" si="29">IF($F217=" "," ",ROUND($E217*F217,2))</f>
        <v xml:space="preserve"> </v>
      </c>
    </row>
    <row r="218" spans="1:7" x14ac:dyDescent="0.25">
      <c r="A218" s="41"/>
      <c r="B218" s="41"/>
      <c r="C218" s="220"/>
      <c r="D218" s="122"/>
      <c r="E218" s="104"/>
      <c r="F218" s="45"/>
      <c r="G218" s="46"/>
    </row>
    <row r="219" spans="1:7" ht="26.4" x14ac:dyDescent="0.25">
      <c r="A219" s="41" t="s">
        <v>1360</v>
      </c>
      <c r="B219" s="41" t="s">
        <v>1022</v>
      </c>
      <c r="C219" s="220" t="s">
        <v>449</v>
      </c>
      <c r="D219" s="122"/>
      <c r="E219" s="134"/>
      <c r="F219" s="157"/>
      <c r="G219" s="100" t="s">
        <v>90</v>
      </c>
    </row>
    <row r="220" spans="1:7" ht="26.4" customHeight="1" x14ac:dyDescent="0.25">
      <c r="A220" s="49" t="s">
        <v>995</v>
      </c>
      <c r="B220" s="49"/>
      <c r="C220" s="116" t="s">
        <v>450</v>
      </c>
      <c r="D220" s="98" t="s">
        <v>21</v>
      </c>
      <c r="E220" s="132">
        <v>6</v>
      </c>
      <c r="F220" s="3"/>
      <c r="G220" s="50" t="str">
        <f t="shared" ref="G220" si="30">IF($F220=" "," ",ROUND($E220*F220,2))</f>
        <v xml:space="preserve"> </v>
      </c>
    </row>
    <row r="221" spans="1:7" x14ac:dyDescent="0.25">
      <c r="A221" s="41"/>
      <c r="B221" s="41"/>
      <c r="C221" s="221"/>
      <c r="D221" s="122"/>
      <c r="E221" s="134"/>
      <c r="F221" s="157"/>
      <c r="G221" s="100"/>
    </row>
    <row r="222" spans="1:7" ht="26.4" x14ac:dyDescent="0.25">
      <c r="A222" s="49" t="s">
        <v>996</v>
      </c>
      <c r="B222" s="49" t="s">
        <v>1023</v>
      </c>
      <c r="C222" s="222" t="s">
        <v>451</v>
      </c>
      <c r="D222" s="98" t="s">
        <v>452</v>
      </c>
      <c r="E222" s="109">
        <v>100</v>
      </c>
      <c r="F222" s="3"/>
      <c r="G222" s="50" t="str">
        <f t="shared" ref="G222" si="31">IF($F222=" "," ",ROUND($E222*F222,2))</f>
        <v xml:space="preserve"> </v>
      </c>
    </row>
    <row r="223" spans="1:7" x14ac:dyDescent="0.25">
      <c r="A223" s="41"/>
      <c r="B223" s="41"/>
      <c r="C223" s="220"/>
      <c r="D223" s="122"/>
      <c r="E223" s="134"/>
      <c r="F223" s="157"/>
      <c r="G223" s="100"/>
    </row>
    <row r="224" spans="1:7" ht="26.4" x14ac:dyDescent="0.25">
      <c r="A224" s="41" t="s">
        <v>997</v>
      </c>
      <c r="B224" s="41" t="s">
        <v>1024</v>
      </c>
      <c r="C224" s="32" t="s">
        <v>453</v>
      </c>
      <c r="D224" s="122"/>
      <c r="E224" s="104"/>
      <c r="F224" s="9"/>
      <c r="G224" s="100"/>
    </row>
    <row r="225" spans="1:7" ht="26.4" customHeight="1" x14ac:dyDescent="0.25">
      <c r="A225" s="49" t="s">
        <v>998</v>
      </c>
      <c r="B225" s="79"/>
      <c r="C225" s="116" t="s">
        <v>450</v>
      </c>
      <c r="D225" s="49" t="s">
        <v>133</v>
      </c>
      <c r="E225" s="73">
        <v>150</v>
      </c>
      <c r="F225" s="6"/>
      <c r="G225" s="50" t="str">
        <f t="shared" ref="G225" si="32">IF($F225=" "," ",ROUND($E225*F225,2))</f>
        <v xml:space="preserve"> </v>
      </c>
    </row>
    <row r="226" spans="1:7" x14ac:dyDescent="0.25">
      <c r="A226" s="41"/>
      <c r="B226" s="41"/>
      <c r="C226" s="220"/>
      <c r="D226" s="122"/>
      <c r="E226" s="104"/>
      <c r="F226" s="45"/>
      <c r="G226" s="100"/>
    </row>
    <row r="227" spans="1:7" ht="26.4" x14ac:dyDescent="0.25">
      <c r="A227" s="41" t="s">
        <v>1361</v>
      </c>
      <c r="B227" s="41" t="s">
        <v>1025</v>
      </c>
      <c r="C227" s="220" t="s">
        <v>454</v>
      </c>
      <c r="D227" s="44"/>
      <c r="E227" s="104"/>
      <c r="F227" s="45"/>
      <c r="G227" s="100"/>
    </row>
    <row r="228" spans="1:7" ht="26.4" customHeight="1" x14ac:dyDescent="0.25">
      <c r="A228" s="49" t="s">
        <v>999</v>
      </c>
      <c r="B228" s="49"/>
      <c r="C228" s="116" t="s">
        <v>455</v>
      </c>
      <c r="D228" s="98" t="s">
        <v>21</v>
      </c>
      <c r="E228" s="109">
        <v>36</v>
      </c>
      <c r="F228" s="3"/>
      <c r="G228" s="50" t="str">
        <f t="shared" ref="G228" si="33">IF($F228=" "," ",ROUND($E228*F228,2))</f>
        <v xml:space="preserve"> </v>
      </c>
    </row>
    <row r="229" spans="1:7" x14ac:dyDescent="0.25">
      <c r="A229" s="41"/>
      <c r="B229" s="41"/>
      <c r="C229" s="220"/>
      <c r="D229" s="76"/>
      <c r="E229" s="134"/>
      <c r="F229" s="157"/>
      <c r="G229" s="100"/>
    </row>
    <row r="230" spans="1:7" ht="26.4" customHeight="1" x14ac:dyDescent="0.25">
      <c r="A230" s="49" t="s">
        <v>1362</v>
      </c>
      <c r="B230" s="49" t="s">
        <v>1026</v>
      </c>
      <c r="C230" s="222" t="s">
        <v>456</v>
      </c>
      <c r="D230" s="98" t="s">
        <v>21</v>
      </c>
      <c r="E230" s="132">
        <v>6</v>
      </c>
      <c r="F230" s="3"/>
      <c r="G230" s="50" t="str">
        <f t="shared" ref="G230" si="34">IF($F230=" "," ",ROUND($E230*F230,2))</f>
        <v xml:space="preserve"> </v>
      </c>
    </row>
    <row r="231" spans="1:7" x14ac:dyDescent="0.25">
      <c r="A231" s="41"/>
      <c r="B231" s="41"/>
      <c r="C231" s="220"/>
      <c r="D231" s="122"/>
      <c r="E231" s="134"/>
      <c r="F231" s="45"/>
      <c r="G231" s="100"/>
    </row>
    <row r="232" spans="1:7" ht="26.4" customHeight="1" x14ac:dyDescent="0.25">
      <c r="A232" s="351" t="s">
        <v>120</v>
      </c>
      <c r="B232" s="351"/>
      <c r="C232" s="351"/>
      <c r="D232" s="351"/>
      <c r="E232" s="351"/>
      <c r="F232" s="351"/>
      <c r="G232" s="58">
        <f>IF(SUM(G200:G231)=0,"",SUM(G200:G231))</f>
        <v>1500000</v>
      </c>
    </row>
    <row r="233" spans="1:7" x14ac:dyDescent="0.25">
      <c r="A233" s="21"/>
      <c r="B233" s="21"/>
      <c r="C233" s="59"/>
      <c r="D233" s="21"/>
      <c r="E233" s="131"/>
      <c r="F233" s="225"/>
      <c r="G233" s="61"/>
    </row>
  </sheetData>
  <sheetProtection algorithmName="SHA-512" hashValue="5Hfe9xjeiY8Kuu1HEZ/wcTedCL6xjOesrynref+Eu4NE4g3VhHR2W8JLKnVHXH0XaXX3M9xv32xSBCCMoiD+TA==" saltValue="SWP1iSzz5tMpUwkD6WJLdA==" spinCount="100000" sheet="1" objects="1" scenarios="1"/>
  <mergeCells count="11">
    <mergeCell ref="A42:F42"/>
    <mergeCell ref="A49:F49"/>
    <mergeCell ref="A76:F76"/>
    <mergeCell ref="A83:F83"/>
    <mergeCell ref="A232:F232"/>
    <mergeCell ref="A107:F107"/>
    <mergeCell ref="A114:F114"/>
    <mergeCell ref="A151:F151"/>
    <mergeCell ref="A158:F158"/>
    <mergeCell ref="A193:F193"/>
    <mergeCell ref="A200:F200"/>
  </mergeCells>
  <phoneticPr fontId="0" type="noConversion"/>
  <pageMargins left="0.78740157480314965" right="0.70866141732283472" top="1.0236220472440944" bottom="0.78740157480314965" header="0.39370078740157483" footer="0.39370078740157483"/>
  <pageSetup paperSize="9" scale="80" firstPageNumber="15" fitToHeight="2" orientation="portrait" r:id="rId1"/>
  <headerFooter alignWithMargins="0">
    <oddHeader>&amp;L&amp;"Arial,Regular"&amp;8Contract No.: &amp;KFF0000XXXXX&amp;K000000
Portion 2: Contract
Part C2: Pricing Data
Part C2:2: Bill of Quantities&amp;R&amp;"Arial,Regular"&amp;9&amp;G</oddHeader>
    <oddFooter xml:space="preserve">&amp;C&amp;"Arial,Regular"&amp;8C2.2-&amp;P
</oddFooter>
  </headerFooter>
  <rowBreaks count="5" manualBreakCount="5">
    <brk id="43" max="6" man="1"/>
    <brk id="77" max="6" man="1"/>
    <brk id="108" max="6" man="1"/>
    <brk id="152" max="6" man="1"/>
    <brk id="194" max="6"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11"/>
  <dimension ref="A1:H199"/>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4" width="5.58203125" style="22" customWidth="1"/>
    <col min="5" max="5" width="5.58203125" style="128" customWidth="1"/>
    <col min="6" max="6" width="12.33203125" style="200" customWidth="1"/>
    <col min="7" max="7" width="12.33203125" style="24" customWidth="1"/>
    <col min="8" max="8" width="9.9140625" style="17" customWidth="1"/>
    <col min="9" max="16384" width="8.75" style="17"/>
  </cols>
  <sheetData>
    <row r="1" spans="1:8" x14ac:dyDescent="0.25">
      <c r="A1" s="14"/>
      <c r="B1" s="14"/>
      <c r="C1" s="15"/>
      <c r="D1" s="14"/>
      <c r="E1" s="166"/>
      <c r="F1" s="191"/>
      <c r="G1" s="16"/>
    </row>
    <row r="2" spans="1:8" x14ac:dyDescent="0.25">
      <c r="A2" s="226" t="s">
        <v>1125</v>
      </c>
      <c r="B2" s="19"/>
      <c r="D2" s="21"/>
      <c r="F2" s="23"/>
      <c r="H2" s="25"/>
    </row>
    <row r="3" spans="1:8" x14ac:dyDescent="0.25">
      <c r="A3" s="227"/>
      <c r="B3" s="19"/>
      <c r="D3" s="21"/>
      <c r="F3" s="23"/>
      <c r="H3" s="25"/>
    </row>
    <row r="4" spans="1:8" x14ac:dyDescent="0.25">
      <c r="A4" s="26" t="s">
        <v>0</v>
      </c>
      <c r="B4" s="26" t="s">
        <v>1</v>
      </c>
      <c r="C4" s="27" t="s">
        <v>2</v>
      </c>
      <c r="D4" s="26" t="s">
        <v>3</v>
      </c>
      <c r="E4" s="26" t="s">
        <v>648</v>
      </c>
      <c r="F4" s="28" t="s">
        <v>4</v>
      </c>
      <c r="G4" s="29" t="s">
        <v>5</v>
      </c>
      <c r="H4" s="30"/>
    </row>
    <row r="5" spans="1:8" x14ac:dyDescent="0.25">
      <c r="A5" s="203" t="s">
        <v>6</v>
      </c>
      <c r="B5" s="203" t="s">
        <v>7</v>
      </c>
      <c r="C5" s="204"/>
      <c r="D5" s="203"/>
      <c r="E5" s="203"/>
      <c r="F5" s="205"/>
      <c r="G5" s="206"/>
      <c r="H5" s="35"/>
    </row>
    <row r="6" spans="1:8" x14ac:dyDescent="0.25">
      <c r="A6" s="36"/>
      <c r="B6" s="37"/>
      <c r="C6" s="38"/>
      <c r="D6" s="37"/>
      <c r="E6" s="102"/>
      <c r="F6" s="193"/>
      <c r="G6" s="40"/>
      <c r="H6" s="35"/>
    </row>
    <row r="7" spans="1:8" x14ac:dyDescent="0.25">
      <c r="A7" s="41" t="s">
        <v>702</v>
      </c>
      <c r="B7" s="103"/>
      <c r="C7" s="94"/>
      <c r="D7" s="93"/>
      <c r="E7" s="228"/>
      <c r="F7" s="229"/>
      <c r="G7" s="46" t="s">
        <v>90</v>
      </c>
      <c r="H7" s="35"/>
    </row>
    <row r="8" spans="1:8" x14ac:dyDescent="0.25">
      <c r="A8" s="41" t="s">
        <v>702</v>
      </c>
      <c r="B8" s="207" t="s">
        <v>8</v>
      </c>
      <c r="C8" s="114" t="s">
        <v>312</v>
      </c>
      <c r="D8" s="198"/>
      <c r="E8" s="230"/>
      <c r="F8" s="9"/>
      <c r="G8" s="46"/>
      <c r="H8" s="35"/>
    </row>
    <row r="9" spans="1:8" x14ac:dyDescent="0.25">
      <c r="A9" s="41"/>
      <c r="B9" s="207" t="s">
        <v>313</v>
      </c>
      <c r="C9" s="114"/>
      <c r="D9" s="198"/>
      <c r="E9" s="231"/>
      <c r="F9" s="9"/>
      <c r="G9" s="46"/>
      <c r="H9" s="35"/>
    </row>
    <row r="10" spans="1:8" x14ac:dyDescent="0.25">
      <c r="A10" s="41" t="s">
        <v>702</v>
      </c>
      <c r="B10" s="207" t="s">
        <v>314</v>
      </c>
      <c r="C10" s="114" t="s">
        <v>315</v>
      </c>
      <c r="D10" s="198"/>
      <c r="E10" s="231"/>
      <c r="F10" s="9"/>
      <c r="G10" s="46"/>
      <c r="H10" s="35"/>
    </row>
    <row r="11" spans="1:8" x14ac:dyDescent="0.25">
      <c r="A11" s="41" t="s">
        <v>1029</v>
      </c>
      <c r="B11" s="76" t="s">
        <v>123</v>
      </c>
      <c r="C11" s="114" t="s">
        <v>316</v>
      </c>
      <c r="D11" s="76"/>
      <c r="E11" s="230"/>
      <c r="F11" s="9"/>
      <c r="G11" s="46"/>
      <c r="H11" s="35"/>
    </row>
    <row r="12" spans="1:8" ht="26.4" customHeight="1" x14ac:dyDescent="0.25">
      <c r="A12" s="49" t="s">
        <v>1030</v>
      </c>
      <c r="B12" s="74"/>
      <c r="C12" s="210" t="s">
        <v>457</v>
      </c>
      <c r="D12" s="98" t="s">
        <v>159</v>
      </c>
      <c r="E12" s="109">
        <v>270</v>
      </c>
      <c r="F12" s="10"/>
      <c r="G12" s="50" t="str">
        <f t="shared" ref="G12:G13" si="0">IF($F12=" "," ",ROUND($E12*F12,2))</f>
        <v xml:space="preserve"> </v>
      </c>
      <c r="H12" s="35"/>
    </row>
    <row r="13" spans="1:8" ht="26.4" customHeight="1" x14ac:dyDescent="0.25">
      <c r="A13" s="49" t="s">
        <v>1031</v>
      </c>
      <c r="B13" s="74"/>
      <c r="C13" s="210" t="s">
        <v>458</v>
      </c>
      <c r="D13" s="98" t="s">
        <v>159</v>
      </c>
      <c r="E13" s="111">
        <v>1.5</v>
      </c>
      <c r="F13" s="10"/>
      <c r="G13" s="50" t="str">
        <f t="shared" si="0"/>
        <v xml:space="preserve"> </v>
      </c>
      <c r="H13" s="35"/>
    </row>
    <row r="14" spans="1:8" x14ac:dyDescent="0.25">
      <c r="A14" s="41"/>
      <c r="B14" s="76"/>
      <c r="C14" s="199"/>
      <c r="D14" s="122"/>
      <c r="E14" s="230"/>
      <c r="F14" s="9"/>
      <c r="G14" s="46"/>
      <c r="H14" s="35"/>
    </row>
    <row r="15" spans="1:8" x14ac:dyDescent="0.25">
      <c r="A15" s="41" t="s">
        <v>702</v>
      </c>
      <c r="B15" s="76" t="s">
        <v>323</v>
      </c>
      <c r="C15" s="114" t="s">
        <v>324</v>
      </c>
      <c r="D15" s="76"/>
      <c r="E15" s="231"/>
      <c r="F15" s="9"/>
      <c r="G15" s="46"/>
      <c r="H15" s="35"/>
    </row>
    <row r="16" spans="1:8" ht="26.4" x14ac:dyDescent="0.25">
      <c r="A16" s="49" t="s">
        <v>1032</v>
      </c>
      <c r="B16" s="74"/>
      <c r="C16" s="210" t="s">
        <v>459</v>
      </c>
      <c r="D16" s="98" t="s">
        <v>159</v>
      </c>
      <c r="E16" s="232">
        <v>715</v>
      </c>
      <c r="F16" s="10"/>
      <c r="G16" s="50" t="str">
        <f t="shared" ref="G16:G21" si="1">IF($F16=" "," ",ROUND($E16*F16,2))</f>
        <v xml:space="preserve"> </v>
      </c>
      <c r="H16" s="35"/>
    </row>
    <row r="17" spans="1:8" ht="26.4" x14ac:dyDescent="0.25">
      <c r="A17" s="49" t="s">
        <v>1033</v>
      </c>
      <c r="B17" s="74"/>
      <c r="C17" s="210" t="s">
        <v>460</v>
      </c>
      <c r="D17" s="98" t="s">
        <v>159</v>
      </c>
      <c r="E17" s="232">
        <v>460</v>
      </c>
      <c r="F17" s="10"/>
      <c r="G17" s="50" t="str">
        <f t="shared" si="1"/>
        <v xml:space="preserve"> </v>
      </c>
      <c r="H17" s="35"/>
    </row>
    <row r="18" spans="1:8" ht="26.4" customHeight="1" x14ac:dyDescent="0.25">
      <c r="A18" s="49" t="s">
        <v>1034</v>
      </c>
      <c r="B18" s="74"/>
      <c r="C18" s="113" t="s">
        <v>461</v>
      </c>
      <c r="D18" s="98" t="s">
        <v>159</v>
      </c>
      <c r="E18" s="232">
        <v>140</v>
      </c>
      <c r="F18" s="10"/>
      <c r="G18" s="50" t="str">
        <f t="shared" si="1"/>
        <v xml:space="preserve"> </v>
      </c>
      <c r="H18" s="35"/>
    </row>
    <row r="19" spans="1:8" ht="26.4" customHeight="1" x14ac:dyDescent="0.25">
      <c r="A19" s="49" t="s">
        <v>1035</v>
      </c>
      <c r="B19" s="74"/>
      <c r="C19" s="113" t="s">
        <v>462</v>
      </c>
      <c r="D19" s="98" t="s">
        <v>159</v>
      </c>
      <c r="E19" s="232">
        <v>200</v>
      </c>
      <c r="F19" s="10"/>
      <c r="G19" s="50" t="str">
        <f t="shared" si="1"/>
        <v xml:space="preserve"> </v>
      </c>
      <c r="H19" s="35"/>
    </row>
    <row r="20" spans="1:8" ht="26.4" customHeight="1" x14ac:dyDescent="0.25">
      <c r="A20" s="49" t="s">
        <v>1036</v>
      </c>
      <c r="B20" s="74"/>
      <c r="C20" s="113" t="s">
        <v>463</v>
      </c>
      <c r="D20" s="98" t="s">
        <v>159</v>
      </c>
      <c r="E20" s="232">
        <v>15</v>
      </c>
      <c r="F20" s="10"/>
      <c r="G20" s="50" t="str">
        <f t="shared" si="1"/>
        <v xml:space="preserve"> </v>
      </c>
      <c r="H20" s="35"/>
    </row>
    <row r="21" spans="1:8" ht="26.4" customHeight="1" x14ac:dyDescent="0.25">
      <c r="A21" s="49" t="s">
        <v>1037</v>
      </c>
      <c r="B21" s="74"/>
      <c r="C21" s="113" t="s">
        <v>464</v>
      </c>
      <c r="D21" s="98" t="s">
        <v>159</v>
      </c>
      <c r="E21" s="232">
        <v>20</v>
      </c>
      <c r="F21" s="10"/>
      <c r="G21" s="50" t="str">
        <f t="shared" si="1"/>
        <v xml:space="preserve"> </v>
      </c>
      <c r="H21" s="35"/>
    </row>
    <row r="22" spans="1:8" x14ac:dyDescent="0.25">
      <c r="A22" s="41"/>
      <c r="B22" s="76"/>
      <c r="C22" s="114"/>
      <c r="D22" s="122"/>
      <c r="E22" s="231"/>
      <c r="F22" s="9"/>
      <c r="G22" s="46"/>
      <c r="H22" s="35"/>
    </row>
    <row r="23" spans="1:8" x14ac:dyDescent="0.25">
      <c r="A23" s="41"/>
      <c r="B23" s="76" t="s">
        <v>465</v>
      </c>
      <c r="C23" s="114" t="s">
        <v>466</v>
      </c>
      <c r="D23" s="122"/>
      <c r="E23" s="231"/>
      <c r="F23" s="9"/>
      <c r="G23" s="46"/>
      <c r="H23" s="35"/>
    </row>
    <row r="24" spans="1:8" ht="26.4" x14ac:dyDescent="0.25">
      <c r="A24" s="49" t="s">
        <v>1038</v>
      </c>
      <c r="B24" s="74"/>
      <c r="C24" s="210" t="s">
        <v>467</v>
      </c>
      <c r="D24" s="74" t="s">
        <v>21</v>
      </c>
      <c r="E24" s="109">
        <v>4</v>
      </c>
      <c r="F24" s="10"/>
      <c r="G24" s="50" t="str">
        <f t="shared" ref="G24" si="2">IF($F24=" "," ",ROUND($E24*F24,2))</f>
        <v xml:space="preserve"> </v>
      </c>
      <c r="H24" s="35"/>
    </row>
    <row r="25" spans="1:8" x14ac:dyDescent="0.25">
      <c r="A25" s="41"/>
      <c r="B25" s="76"/>
      <c r="C25" s="114"/>
      <c r="D25" s="122"/>
      <c r="E25" s="231"/>
      <c r="F25" s="9"/>
      <c r="G25" s="46"/>
      <c r="H25" s="35"/>
    </row>
    <row r="26" spans="1:8" x14ac:dyDescent="0.25">
      <c r="A26" s="41"/>
      <c r="B26" s="76">
        <v>8.3000000000000007</v>
      </c>
      <c r="C26" s="114" t="s">
        <v>338</v>
      </c>
      <c r="D26" s="76"/>
      <c r="E26" s="230"/>
      <c r="F26" s="9"/>
      <c r="G26" s="46"/>
      <c r="H26" s="35"/>
    </row>
    <row r="27" spans="1:8" x14ac:dyDescent="0.25">
      <c r="A27" s="41" t="s">
        <v>1039</v>
      </c>
      <c r="B27" s="76" t="s">
        <v>13</v>
      </c>
      <c r="C27" s="114" t="s">
        <v>339</v>
      </c>
      <c r="D27" s="76"/>
      <c r="E27" s="230"/>
      <c r="F27" s="9"/>
      <c r="G27" s="46"/>
      <c r="H27" s="35"/>
    </row>
    <row r="28" spans="1:8" ht="26.4" customHeight="1" x14ac:dyDescent="0.25">
      <c r="A28" s="41"/>
      <c r="B28" s="76"/>
      <c r="C28" s="199" t="s">
        <v>340</v>
      </c>
      <c r="D28" s="76"/>
      <c r="E28" s="230"/>
      <c r="F28" s="9"/>
      <c r="G28" s="46"/>
      <c r="H28" s="35"/>
    </row>
    <row r="29" spans="1:8" ht="26.4" customHeight="1" x14ac:dyDescent="0.25">
      <c r="A29" s="49" t="s">
        <v>1040</v>
      </c>
      <c r="B29" s="74"/>
      <c r="C29" s="210" t="s">
        <v>468</v>
      </c>
      <c r="D29" s="74" t="s">
        <v>302</v>
      </c>
      <c r="E29" s="132">
        <v>56</v>
      </c>
      <c r="F29" s="10"/>
      <c r="G29" s="50" t="str">
        <f t="shared" ref="G29:G31" si="3">IF($F29=" "," ",ROUND($E29*F29,2))</f>
        <v xml:space="preserve"> </v>
      </c>
      <c r="H29" s="35"/>
    </row>
    <row r="30" spans="1:8" ht="26.4" customHeight="1" x14ac:dyDescent="0.25">
      <c r="A30" s="49" t="s">
        <v>1041</v>
      </c>
      <c r="B30" s="74"/>
      <c r="C30" s="210" t="s">
        <v>469</v>
      </c>
      <c r="D30" s="74" t="s">
        <v>302</v>
      </c>
      <c r="E30" s="132">
        <v>30</v>
      </c>
      <c r="F30" s="10"/>
      <c r="G30" s="50" t="str">
        <f t="shared" si="3"/>
        <v xml:space="preserve"> </v>
      </c>
      <c r="H30" s="35"/>
    </row>
    <row r="31" spans="1:8" ht="26.4" customHeight="1" x14ac:dyDescent="0.25">
      <c r="A31" s="49" t="s">
        <v>1042</v>
      </c>
      <c r="B31" s="74"/>
      <c r="C31" s="210" t="s">
        <v>470</v>
      </c>
      <c r="D31" s="74" t="s">
        <v>302</v>
      </c>
      <c r="E31" s="132">
        <v>15</v>
      </c>
      <c r="F31" s="10"/>
      <c r="G31" s="50" t="str">
        <f t="shared" si="3"/>
        <v xml:space="preserve"> </v>
      </c>
      <c r="H31" s="35"/>
    </row>
    <row r="32" spans="1:8" x14ac:dyDescent="0.25">
      <c r="A32" s="41"/>
      <c r="B32" s="76"/>
      <c r="C32" s="199"/>
      <c r="D32" s="76"/>
      <c r="E32" s="134"/>
      <c r="F32" s="9"/>
      <c r="G32" s="46"/>
      <c r="H32" s="35"/>
    </row>
    <row r="33" spans="1:8" x14ac:dyDescent="0.25">
      <c r="A33" s="41" t="s">
        <v>1043</v>
      </c>
      <c r="B33" s="41" t="s">
        <v>345</v>
      </c>
      <c r="C33" s="121" t="s">
        <v>346</v>
      </c>
      <c r="D33" s="76"/>
      <c r="E33" s="231"/>
      <c r="F33" s="9"/>
      <c r="G33" s="46"/>
      <c r="H33" s="35"/>
    </row>
    <row r="34" spans="1:8" ht="26.4" x14ac:dyDescent="0.25">
      <c r="A34" s="49" t="s">
        <v>1044</v>
      </c>
      <c r="B34" s="49"/>
      <c r="C34" s="52" t="s">
        <v>471</v>
      </c>
      <c r="D34" s="74" t="s">
        <v>302</v>
      </c>
      <c r="E34" s="233">
        <v>6.5</v>
      </c>
      <c r="F34" s="10"/>
      <c r="G34" s="50" t="str">
        <f t="shared" ref="G34" si="4">IF($F34=" "," ",ROUND($E34*F34,2))</f>
        <v xml:space="preserve"> </v>
      </c>
      <c r="H34" s="35"/>
    </row>
    <row r="35" spans="1:8" x14ac:dyDescent="0.25">
      <c r="A35" s="41"/>
      <c r="B35" s="76"/>
      <c r="C35" s="199"/>
      <c r="D35" s="76"/>
      <c r="E35" s="134"/>
      <c r="F35" s="9"/>
      <c r="G35" s="46" t="s">
        <v>90</v>
      </c>
      <c r="H35" s="35"/>
    </row>
    <row r="36" spans="1:8" x14ac:dyDescent="0.25">
      <c r="A36" s="41"/>
      <c r="B36" s="76">
        <v>8.4</v>
      </c>
      <c r="C36" s="114" t="s">
        <v>353</v>
      </c>
      <c r="D36" s="76"/>
      <c r="E36" s="231"/>
      <c r="F36" s="9"/>
      <c r="G36" s="46"/>
      <c r="H36" s="35"/>
    </row>
    <row r="37" spans="1:8" x14ac:dyDescent="0.25">
      <c r="A37" s="41" t="s">
        <v>1045</v>
      </c>
      <c r="B37" s="76" t="s">
        <v>35</v>
      </c>
      <c r="C37" s="114" t="s">
        <v>358</v>
      </c>
      <c r="D37" s="76"/>
      <c r="E37" s="231"/>
      <c r="F37" s="9"/>
      <c r="G37" s="46"/>
      <c r="H37" s="35"/>
    </row>
    <row r="38" spans="1:8" ht="26.4" x14ac:dyDescent="0.25">
      <c r="A38" s="49" t="s">
        <v>1046</v>
      </c>
      <c r="B38" s="74"/>
      <c r="C38" s="52" t="s">
        <v>472</v>
      </c>
      <c r="D38" s="49" t="s">
        <v>141</v>
      </c>
      <c r="E38" s="232">
        <v>465</v>
      </c>
      <c r="F38" s="10"/>
      <c r="G38" s="50" t="str">
        <f t="shared" ref="G38:G41" si="5">IF($F38=" "," ",ROUND($E38*F38,2))</f>
        <v xml:space="preserve"> </v>
      </c>
      <c r="H38" s="35"/>
    </row>
    <row r="39" spans="1:8" ht="26.4" x14ac:dyDescent="0.25">
      <c r="A39" s="49" t="s">
        <v>1047</v>
      </c>
      <c r="B39" s="74"/>
      <c r="C39" s="52" t="s">
        <v>473</v>
      </c>
      <c r="D39" s="49" t="s">
        <v>141</v>
      </c>
      <c r="E39" s="232">
        <v>200</v>
      </c>
      <c r="F39" s="10"/>
      <c r="G39" s="50" t="str">
        <f t="shared" si="5"/>
        <v xml:space="preserve"> </v>
      </c>
      <c r="H39" s="35"/>
    </row>
    <row r="40" spans="1:8" ht="26.4" x14ac:dyDescent="0.25">
      <c r="A40" s="49" t="s">
        <v>1048</v>
      </c>
      <c r="B40" s="74"/>
      <c r="C40" s="52" t="s">
        <v>474</v>
      </c>
      <c r="D40" s="49" t="s">
        <v>141</v>
      </c>
      <c r="E40" s="232">
        <v>100</v>
      </c>
      <c r="F40" s="10"/>
      <c r="G40" s="50" t="str">
        <f t="shared" si="5"/>
        <v xml:space="preserve"> </v>
      </c>
      <c r="H40" s="35"/>
    </row>
    <row r="41" spans="1:8" ht="26.4" x14ac:dyDescent="0.25">
      <c r="A41" s="49" t="s">
        <v>1049</v>
      </c>
      <c r="B41" s="74"/>
      <c r="C41" s="52" t="s">
        <v>475</v>
      </c>
      <c r="D41" s="49" t="s">
        <v>141</v>
      </c>
      <c r="E41" s="232">
        <v>80</v>
      </c>
      <c r="F41" s="10"/>
      <c r="G41" s="50" t="str">
        <f t="shared" si="5"/>
        <v xml:space="preserve"> </v>
      </c>
      <c r="H41" s="35"/>
    </row>
    <row r="42" spans="1:8" s="20" customFormat="1" x14ac:dyDescent="0.25">
      <c r="A42" s="41"/>
      <c r="B42" s="41"/>
      <c r="C42" s="211"/>
      <c r="D42" s="76"/>
      <c r="E42" s="134"/>
      <c r="F42" s="157"/>
      <c r="G42" s="46"/>
      <c r="H42" s="202"/>
    </row>
    <row r="43" spans="1:8" s="20" customFormat="1" ht="26.4" customHeight="1" x14ac:dyDescent="0.25">
      <c r="A43" s="350" t="s">
        <v>89</v>
      </c>
      <c r="B43" s="350"/>
      <c r="C43" s="350"/>
      <c r="D43" s="350"/>
      <c r="E43" s="350"/>
      <c r="F43" s="350"/>
      <c r="G43" s="58" t="str">
        <f>IF(SUM(G8:G42)=0,"",SUM(G8:G42))</f>
        <v/>
      </c>
      <c r="H43" s="212"/>
    </row>
    <row r="44" spans="1:8" s="20" customFormat="1" x14ac:dyDescent="0.25">
      <c r="A44" s="21"/>
      <c r="B44" s="21"/>
      <c r="C44" s="59"/>
      <c r="D44" s="21"/>
      <c r="E44" s="131"/>
      <c r="F44" s="60"/>
      <c r="G44" s="61"/>
      <c r="H44" s="212"/>
    </row>
    <row r="45" spans="1:8" s="20" customFormat="1" x14ac:dyDescent="0.25">
      <c r="A45" s="62"/>
      <c r="B45" s="62"/>
      <c r="C45" s="63"/>
      <c r="D45" s="62"/>
      <c r="E45" s="127"/>
      <c r="F45" s="64"/>
      <c r="G45" s="65"/>
      <c r="H45" s="212"/>
    </row>
    <row r="46" spans="1:8" s="20" customFormat="1" x14ac:dyDescent="0.25">
      <c r="A46" s="18" t="str">
        <f>+A2</f>
        <v>PART 5: INTAKE TOWER, ACCESS GALLERY, INCLUDING PIPEWORK</v>
      </c>
      <c r="B46" s="19"/>
      <c r="D46" s="21"/>
      <c r="E46" s="128"/>
      <c r="F46" s="23"/>
      <c r="G46" s="24"/>
      <c r="H46" s="213"/>
    </row>
    <row r="47" spans="1:8" s="20" customFormat="1" x14ac:dyDescent="0.25">
      <c r="A47" s="18"/>
      <c r="B47" s="19"/>
      <c r="D47" s="21"/>
      <c r="E47" s="128"/>
      <c r="F47" s="23"/>
      <c r="G47" s="24"/>
      <c r="H47" s="213"/>
    </row>
    <row r="48" spans="1:8" s="20" customFormat="1" x14ac:dyDescent="0.25">
      <c r="A48" s="26" t="s">
        <v>0</v>
      </c>
      <c r="B48" s="26" t="s">
        <v>1</v>
      </c>
      <c r="C48" s="27" t="s">
        <v>2</v>
      </c>
      <c r="D48" s="26" t="s">
        <v>3</v>
      </c>
      <c r="E48" s="26" t="s">
        <v>648</v>
      </c>
      <c r="F48" s="28" t="s">
        <v>4</v>
      </c>
      <c r="G48" s="29" t="s">
        <v>5</v>
      </c>
      <c r="H48" s="214"/>
    </row>
    <row r="49" spans="1:8" s="20" customFormat="1" x14ac:dyDescent="0.25">
      <c r="A49" s="203" t="s">
        <v>6</v>
      </c>
      <c r="B49" s="203" t="s">
        <v>7</v>
      </c>
      <c r="C49" s="204"/>
      <c r="D49" s="203"/>
      <c r="E49" s="203"/>
      <c r="F49" s="205"/>
      <c r="G49" s="206"/>
      <c r="H49" s="214"/>
    </row>
    <row r="50" spans="1:8" s="20" customFormat="1" ht="26.4" customHeight="1" x14ac:dyDescent="0.25">
      <c r="A50" s="351" t="s">
        <v>43</v>
      </c>
      <c r="B50" s="351"/>
      <c r="C50" s="351"/>
      <c r="D50" s="351"/>
      <c r="E50" s="351"/>
      <c r="F50" s="351"/>
      <c r="G50" s="58" t="str">
        <f>IF(G43="","",G43)</f>
        <v/>
      </c>
      <c r="H50" s="214"/>
    </row>
    <row r="51" spans="1:8" x14ac:dyDescent="0.25">
      <c r="A51" s="41"/>
      <c r="B51" s="76"/>
      <c r="C51" s="42"/>
      <c r="D51" s="44"/>
      <c r="E51" s="231"/>
      <c r="F51" s="9"/>
      <c r="G51" s="46" t="s">
        <v>90</v>
      </c>
      <c r="H51" s="35"/>
    </row>
    <row r="52" spans="1:8" x14ac:dyDescent="0.25">
      <c r="A52" s="41" t="s">
        <v>1050</v>
      </c>
      <c r="B52" s="76" t="s">
        <v>37</v>
      </c>
      <c r="C52" s="114" t="s">
        <v>364</v>
      </c>
      <c r="D52" s="76"/>
      <c r="E52" s="231"/>
      <c r="F52" s="9"/>
      <c r="G52" s="46"/>
      <c r="H52" s="35"/>
    </row>
    <row r="53" spans="1:8" ht="26.4" customHeight="1" x14ac:dyDescent="0.25">
      <c r="A53" s="49" t="s">
        <v>1051</v>
      </c>
      <c r="B53" s="49"/>
      <c r="C53" s="56" t="s">
        <v>476</v>
      </c>
      <c r="D53" s="98" t="s">
        <v>159</v>
      </c>
      <c r="E53" s="232">
        <v>150</v>
      </c>
      <c r="F53" s="10"/>
      <c r="G53" s="50" t="str">
        <f t="shared" ref="G53:G57" si="6">IF($F53=" "," ",ROUND($E53*F53,2))</f>
        <v xml:space="preserve"> </v>
      </c>
      <c r="H53" s="35"/>
    </row>
    <row r="54" spans="1:8" ht="26.4" x14ac:dyDescent="0.25">
      <c r="A54" s="49" t="s">
        <v>1052</v>
      </c>
      <c r="B54" s="74"/>
      <c r="C54" s="56" t="s">
        <v>477</v>
      </c>
      <c r="D54" s="98" t="s">
        <v>159</v>
      </c>
      <c r="E54" s="232">
        <v>175</v>
      </c>
      <c r="F54" s="10"/>
      <c r="G54" s="50" t="str">
        <f t="shared" si="6"/>
        <v xml:space="preserve"> </v>
      </c>
      <c r="H54" s="35"/>
    </row>
    <row r="55" spans="1:8" ht="26.4" customHeight="1" x14ac:dyDescent="0.25">
      <c r="A55" s="49" t="s">
        <v>1053</v>
      </c>
      <c r="B55" s="74"/>
      <c r="C55" s="56" t="s">
        <v>478</v>
      </c>
      <c r="D55" s="98" t="s">
        <v>159</v>
      </c>
      <c r="E55" s="232">
        <v>300</v>
      </c>
      <c r="F55" s="10"/>
      <c r="G55" s="50" t="str">
        <f t="shared" si="6"/>
        <v xml:space="preserve"> </v>
      </c>
      <c r="H55" s="35"/>
    </row>
    <row r="56" spans="1:8" ht="26.4" customHeight="1" x14ac:dyDescent="0.25">
      <c r="A56" s="49" t="s">
        <v>1054</v>
      </c>
      <c r="B56" s="49"/>
      <c r="C56" s="56" t="s">
        <v>479</v>
      </c>
      <c r="D56" s="98" t="s">
        <v>159</v>
      </c>
      <c r="E56" s="232">
        <v>30</v>
      </c>
      <c r="F56" s="10"/>
      <c r="G56" s="50" t="str">
        <f t="shared" si="6"/>
        <v xml:space="preserve"> </v>
      </c>
      <c r="H56" s="35"/>
    </row>
    <row r="57" spans="1:8" ht="26.4" x14ac:dyDescent="0.25">
      <c r="A57" s="49" t="s">
        <v>1055</v>
      </c>
      <c r="B57" s="74"/>
      <c r="C57" s="56" t="s">
        <v>480</v>
      </c>
      <c r="D57" s="98" t="s">
        <v>159</v>
      </c>
      <c r="E57" s="232">
        <v>45</v>
      </c>
      <c r="F57" s="10"/>
      <c r="G57" s="50" t="str">
        <f t="shared" si="6"/>
        <v xml:space="preserve"> </v>
      </c>
      <c r="H57" s="35"/>
    </row>
    <row r="58" spans="1:8" x14ac:dyDescent="0.25">
      <c r="A58" s="41"/>
      <c r="B58" s="76"/>
      <c r="C58" s="70"/>
      <c r="D58" s="122"/>
      <c r="E58" s="231"/>
      <c r="F58" s="9"/>
      <c r="G58" s="46"/>
      <c r="H58" s="35"/>
    </row>
    <row r="59" spans="1:8" x14ac:dyDescent="0.25">
      <c r="A59" s="41" t="s">
        <v>1056</v>
      </c>
      <c r="B59" s="41" t="s">
        <v>369</v>
      </c>
      <c r="C59" s="217" t="s">
        <v>370</v>
      </c>
      <c r="D59" s="122"/>
      <c r="E59" s="134"/>
      <c r="F59" s="157"/>
      <c r="G59" s="46"/>
      <c r="H59" s="35"/>
    </row>
    <row r="60" spans="1:8" ht="39.6" x14ac:dyDescent="0.25">
      <c r="A60" s="49" t="s">
        <v>1057</v>
      </c>
      <c r="B60" s="74"/>
      <c r="C60" s="56" t="s">
        <v>1129</v>
      </c>
      <c r="D60" s="74" t="s">
        <v>133</v>
      </c>
      <c r="E60" s="132">
        <v>30</v>
      </c>
      <c r="F60" s="6"/>
      <c r="G60" s="50" t="str">
        <f t="shared" ref="G60" si="7">IF($F60=" "," ",ROUND($E60*F60,2))</f>
        <v xml:space="preserve"> </v>
      </c>
      <c r="H60" s="35"/>
    </row>
    <row r="61" spans="1:8" x14ac:dyDescent="0.25">
      <c r="A61" s="41"/>
      <c r="B61" s="41"/>
      <c r="C61" s="70"/>
      <c r="D61" s="76"/>
      <c r="E61" s="134"/>
      <c r="F61" s="157"/>
      <c r="G61" s="46"/>
      <c r="H61" s="35"/>
    </row>
    <row r="62" spans="1:8" x14ac:dyDescent="0.25">
      <c r="A62" s="41" t="s">
        <v>1058</v>
      </c>
      <c r="B62" s="41" t="s">
        <v>380</v>
      </c>
      <c r="C62" s="92" t="s">
        <v>381</v>
      </c>
      <c r="D62" s="122"/>
      <c r="E62" s="134"/>
      <c r="F62" s="157"/>
      <c r="G62" s="100"/>
      <c r="H62" s="35"/>
    </row>
    <row r="63" spans="1:8" ht="26.4" customHeight="1" x14ac:dyDescent="0.25">
      <c r="A63" s="49" t="s">
        <v>1059</v>
      </c>
      <c r="B63" s="49"/>
      <c r="C63" s="56" t="s">
        <v>1126</v>
      </c>
      <c r="D63" s="49" t="s">
        <v>141</v>
      </c>
      <c r="E63" s="109">
        <v>2</v>
      </c>
      <c r="F63" s="6"/>
      <c r="G63" s="50" t="str">
        <f t="shared" ref="G63:G65" si="8">IF($F63=" "," ",ROUND($E63*F63,2))</f>
        <v xml:space="preserve"> </v>
      </c>
      <c r="H63" s="35"/>
    </row>
    <row r="64" spans="1:8" ht="26.4" customHeight="1" x14ac:dyDescent="0.25">
      <c r="A64" s="49" t="s">
        <v>1060</v>
      </c>
      <c r="B64" s="49"/>
      <c r="C64" s="56" t="s">
        <v>1127</v>
      </c>
      <c r="D64" s="49" t="s">
        <v>141</v>
      </c>
      <c r="E64" s="109">
        <v>40</v>
      </c>
      <c r="F64" s="6"/>
      <c r="G64" s="50" t="str">
        <f t="shared" si="8"/>
        <v xml:space="preserve"> </v>
      </c>
      <c r="H64" s="35"/>
    </row>
    <row r="65" spans="1:8" ht="26.4" customHeight="1" x14ac:dyDescent="0.25">
      <c r="A65" s="49" t="s">
        <v>1061</v>
      </c>
      <c r="B65" s="49"/>
      <c r="C65" s="113" t="s">
        <v>1128</v>
      </c>
      <c r="D65" s="49" t="s">
        <v>141</v>
      </c>
      <c r="E65" s="109">
        <v>12</v>
      </c>
      <c r="F65" s="6"/>
      <c r="G65" s="50" t="str">
        <f t="shared" si="8"/>
        <v xml:space="preserve"> </v>
      </c>
      <c r="H65" s="35"/>
    </row>
    <row r="66" spans="1:8" x14ac:dyDescent="0.25">
      <c r="A66" s="41"/>
      <c r="B66" s="41"/>
      <c r="C66" s="208"/>
      <c r="D66" s="44"/>
      <c r="E66" s="104"/>
      <c r="F66" s="157"/>
      <c r="G66" s="100"/>
      <c r="H66" s="35"/>
    </row>
    <row r="67" spans="1:8" x14ac:dyDescent="0.25">
      <c r="A67" s="41" t="s">
        <v>1062</v>
      </c>
      <c r="B67" s="41" t="s">
        <v>387</v>
      </c>
      <c r="C67" s="114" t="s">
        <v>388</v>
      </c>
      <c r="D67" s="122"/>
      <c r="E67" s="104"/>
      <c r="F67" s="157"/>
      <c r="G67" s="100"/>
      <c r="H67" s="35"/>
    </row>
    <row r="68" spans="1:8" ht="26.4" customHeight="1" x14ac:dyDescent="0.25">
      <c r="A68" s="49" t="s">
        <v>1063</v>
      </c>
      <c r="B68" s="218"/>
      <c r="C68" s="52" t="s">
        <v>481</v>
      </c>
      <c r="D68" s="98" t="s">
        <v>21</v>
      </c>
      <c r="E68" s="109">
        <v>4</v>
      </c>
      <c r="F68" s="6"/>
      <c r="G68" s="50" t="str">
        <f t="shared" ref="G68:G69" si="9">IF($F68=" "," ",ROUND($E68*F68,2))</f>
        <v xml:space="preserve"> </v>
      </c>
      <c r="H68" s="35"/>
    </row>
    <row r="69" spans="1:8" ht="26.4" customHeight="1" x14ac:dyDescent="0.25">
      <c r="A69" s="49" t="s">
        <v>1064</v>
      </c>
      <c r="B69" s="74"/>
      <c r="C69" s="52" t="s">
        <v>482</v>
      </c>
      <c r="D69" s="98" t="s">
        <v>21</v>
      </c>
      <c r="E69" s="109">
        <v>2</v>
      </c>
      <c r="F69" s="6"/>
      <c r="G69" s="50" t="str">
        <f t="shared" si="9"/>
        <v xml:space="preserve"> </v>
      </c>
      <c r="H69" s="35"/>
    </row>
    <row r="70" spans="1:8" x14ac:dyDescent="0.25">
      <c r="A70" s="41"/>
      <c r="B70" s="41"/>
      <c r="C70" s="70"/>
      <c r="D70" s="44"/>
      <c r="E70" s="134"/>
      <c r="F70" s="157"/>
      <c r="G70" s="100"/>
      <c r="H70" s="35"/>
    </row>
    <row r="71" spans="1:8" x14ac:dyDescent="0.25">
      <c r="A71" s="41"/>
      <c r="B71" s="207" t="s">
        <v>398</v>
      </c>
      <c r="C71" s="114" t="s">
        <v>399</v>
      </c>
      <c r="D71" s="122"/>
      <c r="E71" s="104"/>
      <c r="F71" s="157"/>
      <c r="G71" s="100"/>
      <c r="H71" s="35"/>
    </row>
    <row r="72" spans="1:8" x14ac:dyDescent="0.25">
      <c r="A72" s="41"/>
      <c r="B72" s="207"/>
      <c r="C72" s="114"/>
      <c r="D72" s="122"/>
      <c r="E72" s="104"/>
      <c r="F72" s="157"/>
      <c r="G72" s="100"/>
      <c r="H72" s="35"/>
    </row>
    <row r="73" spans="1:8" x14ac:dyDescent="0.25">
      <c r="A73" s="41" t="s">
        <v>1065</v>
      </c>
      <c r="B73" s="76" t="s">
        <v>400</v>
      </c>
      <c r="C73" s="92" t="s">
        <v>401</v>
      </c>
      <c r="D73" s="122"/>
      <c r="E73" s="104"/>
      <c r="F73" s="157"/>
      <c r="G73" s="100"/>
      <c r="H73" s="35"/>
    </row>
    <row r="74" spans="1:8" ht="26.4" customHeight="1" x14ac:dyDescent="0.25">
      <c r="A74" s="49" t="s">
        <v>1066</v>
      </c>
      <c r="B74" s="49"/>
      <c r="C74" s="56" t="s">
        <v>483</v>
      </c>
      <c r="D74" s="49" t="s">
        <v>21</v>
      </c>
      <c r="E74" s="132">
        <v>135</v>
      </c>
      <c r="F74" s="6"/>
      <c r="G74" s="50" t="str">
        <f t="shared" ref="G74" si="10">IF($F74=" "," ",ROUND($E74*F74,2))</f>
        <v xml:space="preserve"> </v>
      </c>
      <c r="H74" s="35"/>
    </row>
    <row r="75" spans="1:8" x14ac:dyDescent="0.25">
      <c r="A75" s="41"/>
      <c r="B75" s="41"/>
      <c r="C75" s="70"/>
      <c r="D75" s="44"/>
      <c r="E75" s="134"/>
      <c r="F75" s="157"/>
      <c r="G75" s="100"/>
      <c r="H75" s="35"/>
    </row>
    <row r="76" spans="1:8" x14ac:dyDescent="0.25">
      <c r="A76" s="41"/>
      <c r="B76" s="76" t="s">
        <v>405</v>
      </c>
      <c r="C76" s="92" t="s">
        <v>406</v>
      </c>
      <c r="D76" s="122"/>
      <c r="E76" s="104"/>
      <c r="F76" s="194"/>
      <c r="G76" s="46" t="s">
        <v>90</v>
      </c>
      <c r="H76" s="35"/>
    </row>
    <row r="77" spans="1:8" ht="26.4" customHeight="1" x14ac:dyDescent="0.25">
      <c r="A77" s="49" t="s">
        <v>1067</v>
      </c>
      <c r="B77" s="49"/>
      <c r="C77" s="56" t="s">
        <v>483</v>
      </c>
      <c r="D77" s="49" t="s">
        <v>133</v>
      </c>
      <c r="E77" s="132">
        <v>810</v>
      </c>
      <c r="F77" s="6"/>
      <c r="G77" s="50" t="str">
        <f t="shared" ref="G77" si="11">IF($F77=" "," ",ROUND($E77*F77,2))</f>
        <v xml:space="preserve"> </v>
      </c>
      <c r="H77" s="35"/>
    </row>
    <row r="78" spans="1:8" x14ac:dyDescent="0.25">
      <c r="A78" s="41"/>
      <c r="B78" s="41"/>
      <c r="C78" s="70"/>
      <c r="D78" s="122"/>
      <c r="E78" s="134"/>
      <c r="F78" s="157"/>
      <c r="G78" s="100"/>
      <c r="H78" s="35"/>
    </row>
    <row r="79" spans="1:8" x14ac:dyDescent="0.25">
      <c r="A79" s="41"/>
      <c r="B79" s="76" t="s">
        <v>405</v>
      </c>
      <c r="C79" s="92" t="s">
        <v>409</v>
      </c>
      <c r="D79" s="122"/>
      <c r="E79" s="104"/>
      <c r="F79" s="157"/>
      <c r="G79" s="100"/>
      <c r="H79" s="35"/>
    </row>
    <row r="80" spans="1:8" ht="26.4" customHeight="1" x14ac:dyDescent="0.25">
      <c r="A80" s="49" t="s">
        <v>1068</v>
      </c>
      <c r="B80" s="49"/>
      <c r="C80" s="56" t="s">
        <v>484</v>
      </c>
      <c r="D80" s="49" t="s">
        <v>133</v>
      </c>
      <c r="E80" s="132">
        <v>810</v>
      </c>
      <c r="F80" s="6"/>
      <c r="G80" s="50" t="str">
        <f t="shared" ref="G80" si="12">IF($F80=" "," ",ROUND($E80*F80,2))</f>
        <v xml:space="preserve"> </v>
      </c>
      <c r="H80" s="35"/>
    </row>
    <row r="81" spans="1:8" x14ac:dyDescent="0.25">
      <c r="A81" s="41"/>
      <c r="B81" s="41"/>
      <c r="C81" s="70"/>
      <c r="D81" s="44"/>
      <c r="E81" s="134"/>
      <c r="F81" s="157"/>
      <c r="G81" s="100"/>
      <c r="H81" s="35"/>
    </row>
    <row r="82" spans="1:8" x14ac:dyDescent="0.25">
      <c r="A82" s="41"/>
      <c r="B82" s="234" t="s">
        <v>252</v>
      </c>
      <c r="C82" s="235" t="s">
        <v>251</v>
      </c>
      <c r="D82" s="76"/>
      <c r="E82" s="231"/>
      <c r="F82" s="9"/>
      <c r="G82" s="46"/>
      <c r="H82" s="35"/>
    </row>
    <row r="83" spans="1:8" x14ac:dyDescent="0.25">
      <c r="A83" s="41"/>
      <c r="B83" s="234"/>
      <c r="C83" s="236"/>
      <c r="D83" s="76"/>
      <c r="E83" s="231"/>
      <c r="F83" s="9"/>
      <c r="G83" s="46"/>
      <c r="H83" s="35"/>
    </row>
    <row r="84" spans="1:8" ht="26.4" x14ac:dyDescent="0.25">
      <c r="A84" s="41" t="s">
        <v>1069</v>
      </c>
      <c r="B84" s="198" t="s">
        <v>123</v>
      </c>
      <c r="C84" s="235" t="s">
        <v>485</v>
      </c>
      <c r="D84" s="76"/>
      <c r="E84" s="231"/>
      <c r="F84" s="9"/>
      <c r="G84" s="46"/>
      <c r="H84" s="35"/>
    </row>
    <row r="85" spans="1:8" ht="26.4" x14ac:dyDescent="0.25">
      <c r="A85" s="49" t="s">
        <v>1070</v>
      </c>
      <c r="B85" s="51"/>
      <c r="C85" s="52" t="s">
        <v>486</v>
      </c>
      <c r="D85" s="49" t="s">
        <v>133</v>
      </c>
      <c r="E85" s="232">
        <v>60</v>
      </c>
      <c r="F85" s="10"/>
      <c r="G85" s="50" t="str">
        <f t="shared" ref="G85" si="13">IF($F85=" "," ",ROUND($E85*F85,2))</f>
        <v xml:space="preserve"> </v>
      </c>
      <c r="H85" s="35"/>
    </row>
    <row r="86" spans="1:8" x14ac:dyDescent="0.25">
      <c r="A86" s="41"/>
      <c r="B86" s="234"/>
      <c r="C86" s="236"/>
      <c r="D86" s="76"/>
      <c r="E86" s="231"/>
      <c r="F86" s="9"/>
      <c r="G86" s="46"/>
      <c r="H86" s="35"/>
    </row>
    <row r="87" spans="1:8" s="20" customFormat="1" x14ac:dyDescent="0.25">
      <c r="A87" s="41"/>
      <c r="B87" s="41"/>
      <c r="C87" s="211"/>
      <c r="D87" s="76"/>
      <c r="E87" s="134"/>
      <c r="F87" s="157"/>
      <c r="G87" s="46"/>
      <c r="H87" s="202"/>
    </row>
    <row r="88" spans="1:8" s="20" customFormat="1" ht="26.4" customHeight="1" x14ac:dyDescent="0.25">
      <c r="A88" s="350" t="s">
        <v>89</v>
      </c>
      <c r="B88" s="350"/>
      <c r="C88" s="350"/>
      <c r="D88" s="350"/>
      <c r="E88" s="350"/>
      <c r="F88" s="350"/>
      <c r="G88" s="58" t="str">
        <f>IF(SUM(G50:G87)=0,"",SUM(G50:G87))</f>
        <v/>
      </c>
      <c r="H88" s="212"/>
    </row>
    <row r="89" spans="1:8" s="20" customFormat="1" x14ac:dyDescent="0.25">
      <c r="A89" s="21"/>
      <c r="B89" s="21"/>
      <c r="C89" s="59"/>
      <c r="D89" s="21"/>
      <c r="E89" s="131"/>
      <c r="F89" s="60"/>
      <c r="G89" s="61"/>
      <c r="H89" s="212"/>
    </row>
    <row r="90" spans="1:8" s="20" customFormat="1" x14ac:dyDescent="0.25">
      <c r="A90" s="62"/>
      <c r="B90" s="62"/>
      <c r="C90" s="63"/>
      <c r="D90" s="62"/>
      <c r="E90" s="127"/>
      <c r="F90" s="64"/>
      <c r="G90" s="65"/>
      <c r="H90" s="212"/>
    </row>
    <row r="91" spans="1:8" s="20" customFormat="1" x14ac:dyDescent="0.25">
      <c r="A91" s="18" t="str">
        <f>+A2</f>
        <v>PART 5: INTAKE TOWER, ACCESS GALLERY, INCLUDING PIPEWORK</v>
      </c>
      <c r="B91" s="19"/>
      <c r="D91" s="21"/>
      <c r="E91" s="128"/>
      <c r="F91" s="23"/>
      <c r="G91" s="24"/>
      <c r="H91" s="213"/>
    </row>
    <row r="92" spans="1:8" s="20" customFormat="1" x14ac:dyDescent="0.25">
      <c r="A92" s="18"/>
      <c r="B92" s="19"/>
      <c r="D92" s="21"/>
      <c r="E92" s="128"/>
      <c r="F92" s="23"/>
      <c r="G92" s="24"/>
      <c r="H92" s="213"/>
    </row>
    <row r="93" spans="1:8" s="20" customFormat="1" x14ac:dyDescent="0.25">
      <c r="A93" s="26" t="s">
        <v>0</v>
      </c>
      <c r="B93" s="26" t="s">
        <v>1</v>
      </c>
      <c r="C93" s="27" t="s">
        <v>2</v>
      </c>
      <c r="D93" s="26" t="s">
        <v>3</v>
      </c>
      <c r="E93" s="26" t="s">
        <v>648</v>
      </c>
      <c r="F93" s="28" t="s">
        <v>4</v>
      </c>
      <c r="G93" s="29" t="s">
        <v>5</v>
      </c>
      <c r="H93" s="214"/>
    </row>
    <row r="94" spans="1:8" s="20" customFormat="1" x14ac:dyDescent="0.25">
      <c r="A94" s="203" t="s">
        <v>6</v>
      </c>
      <c r="B94" s="203" t="s">
        <v>7</v>
      </c>
      <c r="C94" s="204"/>
      <c r="D94" s="203"/>
      <c r="E94" s="203"/>
      <c r="F94" s="205"/>
      <c r="G94" s="206"/>
      <c r="H94" s="214"/>
    </row>
    <row r="95" spans="1:8" s="20" customFormat="1" ht="26.4" customHeight="1" x14ac:dyDescent="0.25">
      <c r="A95" s="351" t="s">
        <v>43</v>
      </c>
      <c r="B95" s="351"/>
      <c r="C95" s="351"/>
      <c r="D95" s="351"/>
      <c r="E95" s="351"/>
      <c r="F95" s="351"/>
      <c r="G95" s="58" t="str">
        <f>IF(G88="","",G88)</f>
        <v/>
      </c>
      <c r="H95" s="214"/>
    </row>
    <row r="96" spans="1:8" ht="26.4" x14ac:dyDescent="0.25">
      <c r="A96" s="41" t="s">
        <v>1071</v>
      </c>
      <c r="B96" s="198" t="s">
        <v>249</v>
      </c>
      <c r="C96" s="235" t="s">
        <v>487</v>
      </c>
      <c r="D96" s="76"/>
      <c r="E96" s="231"/>
      <c r="F96" s="9"/>
      <c r="G96" s="46"/>
      <c r="H96" s="35"/>
    </row>
    <row r="97" spans="1:8" ht="39.6" x14ac:dyDescent="0.25">
      <c r="A97" s="41"/>
      <c r="B97" s="198"/>
      <c r="C97" s="42" t="s">
        <v>488</v>
      </c>
      <c r="D97" s="44"/>
      <c r="E97" s="231"/>
      <c r="F97" s="9"/>
      <c r="G97" s="46"/>
      <c r="H97" s="35"/>
    </row>
    <row r="98" spans="1:8" ht="26.4" x14ac:dyDescent="0.25">
      <c r="A98" s="49" t="s">
        <v>1072</v>
      </c>
      <c r="B98" s="51"/>
      <c r="C98" s="52" t="s">
        <v>489</v>
      </c>
      <c r="D98" s="49" t="s">
        <v>21</v>
      </c>
      <c r="E98" s="232">
        <v>3</v>
      </c>
      <c r="F98" s="10"/>
      <c r="G98" s="50" t="str">
        <f t="shared" ref="G98:G123" si="14">IF($F98=" "," ",ROUND($E98*F98,2))</f>
        <v xml:space="preserve"> </v>
      </c>
      <c r="H98" s="35"/>
    </row>
    <row r="99" spans="1:8" ht="26.4" customHeight="1" x14ac:dyDescent="0.25">
      <c r="A99" s="49" t="s">
        <v>1073</v>
      </c>
      <c r="B99" s="51"/>
      <c r="C99" s="52" t="s">
        <v>490</v>
      </c>
      <c r="D99" s="49" t="s">
        <v>21</v>
      </c>
      <c r="E99" s="232">
        <v>3</v>
      </c>
      <c r="F99" s="10"/>
      <c r="G99" s="50" t="str">
        <f t="shared" si="14"/>
        <v xml:space="preserve"> </v>
      </c>
      <c r="H99" s="35"/>
    </row>
    <row r="100" spans="1:8" ht="26.4" customHeight="1" x14ac:dyDescent="0.25">
      <c r="A100" s="49" t="s">
        <v>1074</v>
      </c>
      <c r="B100" s="51"/>
      <c r="C100" s="52" t="s">
        <v>491</v>
      </c>
      <c r="D100" s="49" t="s">
        <v>21</v>
      </c>
      <c r="E100" s="232">
        <v>2</v>
      </c>
      <c r="F100" s="10"/>
      <c r="G100" s="50" t="str">
        <f t="shared" si="14"/>
        <v xml:space="preserve"> </v>
      </c>
      <c r="H100" s="35"/>
    </row>
    <row r="101" spans="1:8" ht="26.4" customHeight="1" x14ac:dyDescent="0.25">
      <c r="A101" s="49" t="s">
        <v>1075</v>
      </c>
      <c r="B101" s="74"/>
      <c r="C101" s="52" t="s">
        <v>492</v>
      </c>
      <c r="D101" s="49" t="s">
        <v>21</v>
      </c>
      <c r="E101" s="232">
        <v>1</v>
      </c>
      <c r="F101" s="10"/>
      <c r="G101" s="50" t="str">
        <f t="shared" si="14"/>
        <v xml:space="preserve"> </v>
      </c>
      <c r="H101" s="35"/>
    </row>
    <row r="102" spans="1:8" ht="26.4" x14ac:dyDescent="0.25">
      <c r="A102" s="49" t="s">
        <v>1076</v>
      </c>
      <c r="B102" s="74"/>
      <c r="C102" s="52" t="s">
        <v>493</v>
      </c>
      <c r="D102" s="49" t="s">
        <v>21</v>
      </c>
      <c r="E102" s="232">
        <v>1</v>
      </c>
      <c r="F102" s="10"/>
      <c r="G102" s="50" t="str">
        <f t="shared" si="14"/>
        <v xml:space="preserve"> </v>
      </c>
      <c r="H102" s="35"/>
    </row>
    <row r="103" spans="1:8" ht="26.4" customHeight="1" x14ac:dyDescent="0.25">
      <c r="A103" s="49" t="s">
        <v>1077</v>
      </c>
      <c r="B103" s="49"/>
      <c r="C103" s="52" t="s">
        <v>494</v>
      </c>
      <c r="D103" s="49" t="s">
        <v>21</v>
      </c>
      <c r="E103" s="232">
        <v>1</v>
      </c>
      <c r="F103" s="10"/>
      <c r="G103" s="50" t="str">
        <f t="shared" si="14"/>
        <v xml:space="preserve"> </v>
      </c>
      <c r="H103" s="35"/>
    </row>
    <row r="104" spans="1:8" ht="26.4" customHeight="1" x14ac:dyDescent="0.25">
      <c r="A104" s="49" t="s">
        <v>1078</v>
      </c>
      <c r="B104" s="74"/>
      <c r="C104" s="52" t="s">
        <v>495</v>
      </c>
      <c r="D104" s="49" t="s">
        <v>21</v>
      </c>
      <c r="E104" s="232">
        <v>1</v>
      </c>
      <c r="F104" s="10"/>
      <c r="G104" s="50" t="str">
        <f t="shared" si="14"/>
        <v xml:space="preserve"> </v>
      </c>
      <c r="H104" s="35"/>
    </row>
    <row r="105" spans="1:8" ht="26.4" customHeight="1" x14ac:dyDescent="0.25">
      <c r="A105" s="49" t="s">
        <v>1079</v>
      </c>
      <c r="B105" s="74"/>
      <c r="C105" s="52" t="s">
        <v>496</v>
      </c>
      <c r="D105" s="49" t="s">
        <v>21</v>
      </c>
      <c r="E105" s="232">
        <v>6</v>
      </c>
      <c r="F105" s="10"/>
      <c r="G105" s="50" t="str">
        <f t="shared" si="14"/>
        <v xml:space="preserve"> </v>
      </c>
      <c r="H105" s="35"/>
    </row>
    <row r="106" spans="1:8" ht="26.4" customHeight="1" x14ac:dyDescent="0.25">
      <c r="A106" s="49" t="s">
        <v>1080</v>
      </c>
      <c r="B106" s="74"/>
      <c r="C106" s="52" t="s">
        <v>497</v>
      </c>
      <c r="D106" s="74" t="s">
        <v>21</v>
      </c>
      <c r="E106" s="232">
        <v>1</v>
      </c>
      <c r="F106" s="10"/>
      <c r="G106" s="50" t="str">
        <f t="shared" si="14"/>
        <v xml:space="preserve"> </v>
      </c>
      <c r="H106" s="35"/>
    </row>
    <row r="107" spans="1:8" ht="26.4" customHeight="1" x14ac:dyDescent="0.25">
      <c r="A107" s="49" t="s">
        <v>1081</v>
      </c>
      <c r="B107" s="79"/>
      <c r="C107" s="52" t="s">
        <v>498</v>
      </c>
      <c r="D107" s="74" t="s">
        <v>21</v>
      </c>
      <c r="E107" s="232">
        <v>1</v>
      </c>
      <c r="F107" s="10"/>
      <c r="G107" s="50" t="str">
        <f t="shared" si="14"/>
        <v xml:space="preserve"> </v>
      </c>
      <c r="H107" s="35"/>
    </row>
    <row r="108" spans="1:8" ht="26.4" customHeight="1" x14ac:dyDescent="0.25">
      <c r="A108" s="49" t="s">
        <v>1082</v>
      </c>
      <c r="B108" s="49"/>
      <c r="C108" s="52" t="s">
        <v>499</v>
      </c>
      <c r="D108" s="74" t="s">
        <v>21</v>
      </c>
      <c r="E108" s="232">
        <v>1</v>
      </c>
      <c r="F108" s="10"/>
      <c r="G108" s="50" t="str">
        <f t="shared" si="14"/>
        <v xml:space="preserve"> </v>
      </c>
      <c r="H108" s="35"/>
    </row>
    <row r="109" spans="1:8" ht="26.4" customHeight="1" x14ac:dyDescent="0.25">
      <c r="A109" s="49" t="s">
        <v>1083</v>
      </c>
      <c r="B109" s="118"/>
      <c r="C109" s="52" t="s">
        <v>1136</v>
      </c>
      <c r="D109" s="74" t="s">
        <v>21</v>
      </c>
      <c r="E109" s="232">
        <v>1</v>
      </c>
      <c r="F109" s="10"/>
      <c r="G109" s="50" t="str">
        <f t="shared" si="14"/>
        <v xml:space="preserve"> </v>
      </c>
      <c r="H109" s="35"/>
    </row>
    <row r="110" spans="1:8" ht="26.4" customHeight="1" x14ac:dyDescent="0.25">
      <c r="A110" s="49" t="s">
        <v>1084</v>
      </c>
      <c r="B110" s="74"/>
      <c r="C110" s="52" t="s">
        <v>1131</v>
      </c>
      <c r="D110" s="74" t="s">
        <v>255</v>
      </c>
      <c r="E110" s="232">
        <v>4</v>
      </c>
      <c r="F110" s="10"/>
      <c r="G110" s="50" t="str">
        <f t="shared" si="14"/>
        <v xml:space="preserve"> </v>
      </c>
      <c r="H110" s="35"/>
    </row>
    <row r="111" spans="1:8" ht="26.4" customHeight="1" x14ac:dyDescent="0.25">
      <c r="A111" s="49" t="s">
        <v>1085</v>
      </c>
      <c r="B111" s="74"/>
      <c r="C111" s="52" t="s">
        <v>1132</v>
      </c>
      <c r="D111" s="74" t="s">
        <v>255</v>
      </c>
      <c r="E111" s="232">
        <v>1</v>
      </c>
      <c r="F111" s="10"/>
      <c r="G111" s="50" t="str">
        <f t="shared" si="14"/>
        <v xml:space="preserve"> </v>
      </c>
      <c r="H111" s="35"/>
    </row>
    <row r="112" spans="1:8" ht="26.4" customHeight="1" x14ac:dyDescent="0.25">
      <c r="A112" s="49" t="s">
        <v>1130</v>
      </c>
      <c r="B112" s="49"/>
      <c r="C112" s="52" t="s">
        <v>1133</v>
      </c>
      <c r="D112" s="74" t="s">
        <v>21</v>
      </c>
      <c r="E112" s="232">
        <v>1</v>
      </c>
      <c r="F112" s="10"/>
      <c r="G112" s="95" t="str">
        <f t="shared" si="14"/>
        <v xml:space="preserve"> </v>
      </c>
      <c r="H112" s="35"/>
    </row>
    <row r="113" spans="1:8" x14ac:dyDescent="0.25">
      <c r="A113" s="41"/>
      <c r="B113" s="41"/>
      <c r="C113" s="235"/>
      <c r="D113" s="76"/>
      <c r="E113" s="231"/>
      <c r="F113" s="194"/>
      <c r="G113" s="95" t="str">
        <f t="shared" si="14"/>
        <v xml:space="preserve"> </v>
      </c>
      <c r="H113" s="35"/>
    </row>
    <row r="114" spans="1:8" x14ac:dyDescent="0.25">
      <c r="A114" s="41" t="s">
        <v>1086</v>
      </c>
      <c r="B114" s="41" t="s">
        <v>249</v>
      </c>
      <c r="C114" s="235" t="s">
        <v>261</v>
      </c>
      <c r="D114" s="76"/>
      <c r="E114" s="231"/>
      <c r="F114" s="194"/>
      <c r="G114" s="209" t="str">
        <f t="shared" si="14"/>
        <v xml:space="preserve"> </v>
      </c>
      <c r="H114" s="35"/>
    </row>
    <row r="115" spans="1:8" ht="26.4" x14ac:dyDescent="0.25">
      <c r="A115" s="49" t="s">
        <v>1087</v>
      </c>
      <c r="B115" s="118"/>
      <c r="C115" s="237" t="s">
        <v>500</v>
      </c>
      <c r="D115" s="74" t="s">
        <v>21</v>
      </c>
      <c r="E115" s="232">
        <v>1</v>
      </c>
      <c r="F115" s="12"/>
      <c r="G115" s="209" t="str">
        <f t="shared" si="14"/>
        <v xml:space="preserve"> </v>
      </c>
      <c r="H115" s="35"/>
    </row>
    <row r="116" spans="1:8" ht="26.4" customHeight="1" x14ac:dyDescent="0.25">
      <c r="A116" s="49" t="s">
        <v>1088</v>
      </c>
      <c r="B116" s="49"/>
      <c r="C116" s="237" t="s">
        <v>501</v>
      </c>
      <c r="D116" s="74" t="s">
        <v>21</v>
      </c>
      <c r="E116" s="232">
        <v>4</v>
      </c>
      <c r="F116" s="12"/>
      <c r="G116" s="50" t="str">
        <f t="shared" si="14"/>
        <v xml:space="preserve"> </v>
      </c>
      <c r="H116" s="35"/>
    </row>
    <row r="117" spans="1:8" ht="26.4" customHeight="1" x14ac:dyDescent="0.25">
      <c r="A117" s="49" t="s">
        <v>1089</v>
      </c>
      <c r="B117" s="51"/>
      <c r="C117" s="237" t="s">
        <v>1134</v>
      </c>
      <c r="D117" s="74" t="s">
        <v>21</v>
      </c>
      <c r="E117" s="232">
        <v>8</v>
      </c>
      <c r="F117" s="10"/>
      <c r="G117" s="50" t="str">
        <f t="shared" si="14"/>
        <v xml:space="preserve"> </v>
      </c>
      <c r="H117" s="35"/>
    </row>
    <row r="118" spans="1:8" ht="26.4" x14ac:dyDescent="0.25">
      <c r="A118" s="49" t="s">
        <v>1090</v>
      </c>
      <c r="B118" s="51"/>
      <c r="C118" s="237" t="s">
        <v>502</v>
      </c>
      <c r="D118" s="74" t="s">
        <v>21</v>
      </c>
      <c r="E118" s="232">
        <v>4</v>
      </c>
      <c r="F118" s="12"/>
      <c r="G118" s="50" t="str">
        <f t="shared" si="14"/>
        <v xml:space="preserve"> </v>
      </c>
      <c r="H118" s="35"/>
    </row>
    <row r="119" spans="1:8" ht="26.4" customHeight="1" x14ac:dyDescent="0.25">
      <c r="A119" s="49" t="s">
        <v>1091</v>
      </c>
      <c r="B119" s="74"/>
      <c r="C119" s="237" t="s">
        <v>503</v>
      </c>
      <c r="D119" s="74" t="s">
        <v>21</v>
      </c>
      <c r="E119" s="232">
        <v>6</v>
      </c>
      <c r="F119" s="12"/>
      <c r="G119" s="50" t="str">
        <f t="shared" si="14"/>
        <v xml:space="preserve"> </v>
      </c>
      <c r="H119" s="35"/>
    </row>
    <row r="120" spans="1:8" ht="26.4" customHeight="1" x14ac:dyDescent="0.25">
      <c r="A120" s="49" t="s">
        <v>1092</v>
      </c>
      <c r="B120" s="49"/>
      <c r="C120" s="237" t="s">
        <v>504</v>
      </c>
      <c r="D120" s="238" t="s">
        <v>21</v>
      </c>
      <c r="E120" s="232">
        <v>1</v>
      </c>
      <c r="F120" s="12"/>
      <c r="G120" s="50" t="str">
        <f t="shared" si="14"/>
        <v xml:space="preserve"> </v>
      </c>
      <c r="H120" s="35"/>
    </row>
    <row r="121" spans="1:8" ht="39.6" x14ac:dyDescent="0.25">
      <c r="A121" s="49" t="s">
        <v>1093</v>
      </c>
      <c r="B121" s="74"/>
      <c r="C121" s="237" t="s">
        <v>505</v>
      </c>
      <c r="D121" s="238" t="s">
        <v>21</v>
      </c>
      <c r="E121" s="232">
        <v>2</v>
      </c>
      <c r="F121" s="12"/>
      <c r="G121" s="50" t="str">
        <f t="shared" si="14"/>
        <v xml:space="preserve"> </v>
      </c>
      <c r="H121" s="35"/>
    </row>
    <row r="122" spans="1:8" ht="26.4" customHeight="1" x14ac:dyDescent="0.25">
      <c r="A122" s="49" t="s">
        <v>1135</v>
      </c>
      <c r="B122" s="74"/>
      <c r="C122" s="237" t="s">
        <v>506</v>
      </c>
      <c r="D122" s="74" t="s">
        <v>21</v>
      </c>
      <c r="E122" s="232">
        <v>1</v>
      </c>
      <c r="F122" s="12"/>
      <c r="G122" s="50" t="str">
        <f t="shared" si="14"/>
        <v xml:space="preserve"> </v>
      </c>
      <c r="H122" s="35"/>
    </row>
    <row r="123" spans="1:8" ht="26.4" customHeight="1" x14ac:dyDescent="0.25">
      <c r="A123" s="49" t="s">
        <v>1094</v>
      </c>
      <c r="B123" s="74"/>
      <c r="C123" s="237" t="s">
        <v>507</v>
      </c>
      <c r="D123" s="74" t="s">
        <v>21</v>
      </c>
      <c r="E123" s="232">
        <v>1</v>
      </c>
      <c r="F123" s="12"/>
      <c r="G123" s="50" t="str">
        <f t="shared" si="14"/>
        <v xml:space="preserve"> </v>
      </c>
      <c r="H123" s="35"/>
    </row>
    <row r="124" spans="1:8" x14ac:dyDescent="0.25">
      <c r="A124" s="41"/>
      <c r="B124" s="43"/>
      <c r="C124" s="42"/>
      <c r="D124" s="43"/>
      <c r="E124" s="231"/>
      <c r="F124" s="9"/>
      <c r="G124" s="46"/>
      <c r="H124" s="35"/>
    </row>
    <row r="125" spans="1:8" s="20" customFormat="1" ht="26.4" customHeight="1" x14ac:dyDescent="0.25">
      <c r="A125" s="350" t="s">
        <v>89</v>
      </c>
      <c r="B125" s="350"/>
      <c r="C125" s="350"/>
      <c r="D125" s="350"/>
      <c r="E125" s="350"/>
      <c r="F125" s="350"/>
      <c r="G125" s="58" t="str">
        <f>IF(SUM(G95:G124)=0,"",SUM(G95:G124))</f>
        <v/>
      </c>
      <c r="H125" s="212"/>
    </row>
    <row r="126" spans="1:8" s="20" customFormat="1" x14ac:dyDescent="0.25">
      <c r="A126" s="21"/>
      <c r="B126" s="21"/>
      <c r="C126" s="59"/>
      <c r="D126" s="21"/>
      <c r="E126" s="131"/>
      <c r="F126" s="60"/>
      <c r="G126" s="61"/>
      <c r="H126" s="212"/>
    </row>
    <row r="127" spans="1:8" s="20" customFormat="1" x14ac:dyDescent="0.25">
      <c r="A127" s="62"/>
      <c r="B127" s="62"/>
      <c r="C127" s="63"/>
      <c r="D127" s="62"/>
      <c r="E127" s="127"/>
      <c r="F127" s="64"/>
      <c r="G127" s="65"/>
      <c r="H127" s="212"/>
    </row>
    <row r="128" spans="1:8" s="20" customFormat="1" x14ac:dyDescent="0.25">
      <c r="A128" s="18" t="str">
        <f>+A2</f>
        <v>PART 5: INTAKE TOWER, ACCESS GALLERY, INCLUDING PIPEWORK</v>
      </c>
      <c r="B128" s="19"/>
      <c r="D128" s="21"/>
      <c r="E128" s="128"/>
      <c r="F128" s="23"/>
      <c r="G128" s="24"/>
      <c r="H128" s="213"/>
    </row>
    <row r="129" spans="1:8" s="20" customFormat="1" x14ac:dyDescent="0.25">
      <c r="A129" s="18"/>
      <c r="B129" s="19"/>
      <c r="D129" s="21"/>
      <c r="E129" s="128"/>
      <c r="F129" s="23"/>
      <c r="G129" s="24"/>
      <c r="H129" s="213"/>
    </row>
    <row r="130" spans="1:8" s="20" customFormat="1" x14ac:dyDescent="0.25">
      <c r="A130" s="26" t="s">
        <v>0</v>
      </c>
      <c r="B130" s="26" t="s">
        <v>1</v>
      </c>
      <c r="C130" s="27" t="s">
        <v>2</v>
      </c>
      <c r="D130" s="26" t="s">
        <v>3</v>
      </c>
      <c r="E130" s="26" t="s">
        <v>648</v>
      </c>
      <c r="F130" s="28" t="s">
        <v>4</v>
      </c>
      <c r="G130" s="29" t="s">
        <v>5</v>
      </c>
      <c r="H130" s="214"/>
    </row>
    <row r="131" spans="1:8" s="20" customFormat="1" x14ac:dyDescent="0.25">
      <c r="A131" s="203" t="s">
        <v>6</v>
      </c>
      <c r="B131" s="203" t="s">
        <v>7</v>
      </c>
      <c r="C131" s="204"/>
      <c r="D131" s="203"/>
      <c r="E131" s="203"/>
      <c r="F131" s="205"/>
      <c r="G131" s="206"/>
      <c r="H131" s="214"/>
    </row>
    <row r="132" spans="1:8" s="20" customFormat="1" ht="26.4" customHeight="1" x14ac:dyDescent="0.25">
      <c r="A132" s="351" t="s">
        <v>43</v>
      </c>
      <c r="B132" s="351"/>
      <c r="C132" s="351"/>
      <c r="D132" s="351"/>
      <c r="E132" s="351"/>
      <c r="F132" s="351"/>
      <c r="G132" s="58" t="str">
        <f>IF(G125="","",G125)</f>
        <v/>
      </c>
      <c r="H132" s="214"/>
    </row>
    <row r="133" spans="1:8" x14ac:dyDescent="0.25">
      <c r="A133" s="44"/>
      <c r="B133" s="103"/>
      <c r="C133" s="239"/>
      <c r="D133" s="103"/>
      <c r="E133" s="240"/>
      <c r="F133" s="241"/>
      <c r="G133" s="46"/>
      <c r="H133" s="35"/>
    </row>
    <row r="134" spans="1:8" x14ac:dyDescent="0.25">
      <c r="A134" s="41"/>
      <c r="B134" s="234" t="s">
        <v>221</v>
      </c>
      <c r="C134" s="235" t="s">
        <v>508</v>
      </c>
      <c r="D134" s="198"/>
      <c r="E134" s="231"/>
      <c r="F134" s="9"/>
      <c r="G134" s="46"/>
      <c r="H134" s="35"/>
    </row>
    <row r="135" spans="1:8" ht="26.4" x14ac:dyDescent="0.25">
      <c r="A135" s="41" t="s">
        <v>1095</v>
      </c>
      <c r="B135" s="41" t="s">
        <v>16</v>
      </c>
      <c r="C135" s="220" t="s">
        <v>224</v>
      </c>
      <c r="D135" s="198"/>
      <c r="E135" s="231"/>
      <c r="F135" s="9"/>
      <c r="G135" s="46"/>
      <c r="H135" s="67"/>
    </row>
    <row r="136" spans="1:8" ht="26.4" customHeight="1" x14ac:dyDescent="0.25">
      <c r="A136" s="41"/>
      <c r="B136" s="198"/>
      <c r="C136" s="42" t="s">
        <v>509</v>
      </c>
      <c r="D136" s="198"/>
      <c r="E136" s="123"/>
      <c r="F136" s="9"/>
      <c r="G136" s="46"/>
      <c r="H136" s="67"/>
    </row>
    <row r="137" spans="1:8" ht="26.4" customHeight="1" x14ac:dyDescent="0.25">
      <c r="A137" s="49" t="s">
        <v>1096</v>
      </c>
      <c r="B137" s="115"/>
      <c r="C137" s="52" t="s">
        <v>1137</v>
      </c>
      <c r="D137" s="51" t="s">
        <v>133</v>
      </c>
      <c r="E137" s="232">
        <v>10</v>
      </c>
      <c r="F137" s="10"/>
      <c r="G137" s="50" t="str">
        <f t="shared" ref="G137:G141" si="15">IF($F137=" "," ",ROUND($E137*F137,2))</f>
        <v xml:space="preserve"> </v>
      </c>
      <c r="H137" s="67"/>
    </row>
    <row r="138" spans="1:8" ht="26.4" x14ac:dyDescent="0.25">
      <c r="A138" s="49" t="s">
        <v>1097</v>
      </c>
      <c r="B138" s="49"/>
      <c r="C138" s="52" t="s">
        <v>227</v>
      </c>
      <c r="D138" s="51" t="s">
        <v>133</v>
      </c>
      <c r="E138" s="73">
        <v>20</v>
      </c>
      <c r="F138" s="10"/>
      <c r="G138" s="50" t="str">
        <f t="shared" si="15"/>
        <v xml:space="preserve"> </v>
      </c>
      <c r="H138" s="67"/>
    </row>
    <row r="139" spans="1:8" ht="26.4" x14ac:dyDescent="0.25">
      <c r="A139" s="49" t="s">
        <v>1098</v>
      </c>
      <c r="B139" s="49"/>
      <c r="C139" s="52" t="s">
        <v>1138</v>
      </c>
      <c r="D139" s="51" t="s">
        <v>133</v>
      </c>
      <c r="E139" s="232">
        <v>5</v>
      </c>
      <c r="F139" s="10"/>
      <c r="G139" s="50" t="str">
        <f t="shared" si="15"/>
        <v xml:space="preserve"> </v>
      </c>
      <c r="H139" s="35"/>
    </row>
    <row r="140" spans="1:8" ht="26.4" x14ac:dyDescent="0.25">
      <c r="A140" s="49" t="s">
        <v>1099</v>
      </c>
      <c r="B140" s="51"/>
      <c r="C140" s="52" t="s">
        <v>1139</v>
      </c>
      <c r="D140" s="51" t="s">
        <v>133</v>
      </c>
      <c r="E140" s="73">
        <v>5</v>
      </c>
      <c r="F140" s="10"/>
      <c r="G140" s="50" t="str">
        <f t="shared" si="15"/>
        <v xml:space="preserve"> </v>
      </c>
      <c r="H140" s="67"/>
    </row>
    <row r="141" spans="1:8" ht="26.4" x14ac:dyDescent="0.25">
      <c r="A141" s="49" t="s">
        <v>1100</v>
      </c>
      <c r="B141" s="51"/>
      <c r="C141" s="52" t="s">
        <v>1140</v>
      </c>
      <c r="D141" s="51" t="s">
        <v>133</v>
      </c>
      <c r="E141" s="73">
        <v>10</v>
      </c>
      <c r="F141" s="10"/>
      <c r="G141" s="50" t="str">
        <f t="shared" si="15"/>
        <v xml:space="preserve"> </v>
      </c>
      <c r="H141" s="67"/>
    </row>
    <row r="142" spans="1:8" x14ac:dyDescent="0.25">
      <c r="A142" s="41"/>
      <c r="B142" s="234"/>
      <c r="C142" s="235"/>
      <c r="D142" s="44"/>
      <c r="E142" s="123"/>
      <c r="F142" s="9"/>
      <c r="G142" s="46"/>
      <c r="H142" s="67"/>
    </row>
    <row r="143" spans="1:8" x14ac:dyDescent="0.25">
      <c r="A143" s="41"/>
      <c r="B143" s="234" t="s">
        <v>183</v>
      </c>
      <c r="C143" s="235" t="s">
        <v>246</v>
      </c>
      <c r="D143" s="44"/>
      <c r="E143" s="123"/>
      <c r="F143" s="9"/>
      <c r="G143" s="46"/>
      <c r="H143" s="67"/>
    </row>
    <row r="144" spans="1:8" x14ac:dyDescent="0.25">
      <c r="A144" s="41" t="s">
        <v>1101</v>
      </c>
      <c r="B144" s="234"/>
      <c r="C144" s="242" t="s">
        <v>510</v>
      </c>
      <c r="D144" s="44"/>
      <c r="E144" s="123"/>
      <c r="F144" s="9"/>
      <c r="G144" s="46" t="s">
        <v>90</v>
      </c>
      <c r="H144" s="67"/>
    </row>
    <row r="145" spans="1:8" ht="26.4" x14ac:dyDescent="0.25">
      <c r="A145" s="49" t="s">
        <v>1102</v>
      </c>
      <c r="B145" s="49"/>
      <c r="C145" s="52" t="s">
        <v>511</v>
      </c>
      <c r="D145" s="49" t="s">
        <v>141</v>
      </c>
      <c r="E145" s="73">
        <v>30</v>
      </c>
      <c r="F145" s="10"/>
      <c r="G145" s="50" t="str">
        <f t="shared" ref="G145:G146" si="16">IF($F145=" "," ",ROUND($E145*F145,2))</f>
        <v xml:space="preserve"> </v>
      </c>
      <c r="H145" s="67"/>
    </row>
    <row r="146" spans="1:8" ht="26.4" x14ac:dyDescent="0.25">
      <c r="A146" s="49" t="s">
        <v>1103</v>
      </c>
      <c r="B146" s="49"/>
      <c r="C146" s="52" t="s">
        <v>512</v>
      </c>
      <c r="D146" s="49" t="s">
        <v>141</v>
      </c>
      <c r="E146" s="73">
        <v>350</v>
      </c>
      <c r="F146" s="10"/>
      <c r="G146" s="50" t="str">
        <f t="shared" si="16"/>
        <v xml:space="preserve"> </v>
      </c>
      <c r="H146" s="67"/>
    </row>
    <row r="147" spans="1:8" x14ac:dyDescent="0.25">
      <c r="A147" s="41"/>
      <c r="B147" s="198"/>
      <c r="C147" s="32"/>
      <c r="D147" s="44"/>
      <c r="E147" s="231"/>
      <c r="F147" s="9"/>
      <c r="G147" s="46" t="s">
        <v>90</v>
      </c>
      <c r="H147" s="67"/>
    </row>
    <row r="148" spans="1:8" ht="26.4" customHeight="1" x14ac:dyDescent="0.25">
      <c r="A148" s="41"/>
      <c r="B148" s="198"/>
      <c r="C148" s="32" t="s">
        <v>513</v>
      </c>
      <c r="D148" s="44"/>
      <c r="E148" s="231"/>
      <c r="F148" s="9"/>
      <c r="G148" s="46" t="s">
        <v>90</v>
      </c>
      <c r="H148" s="67"/>
    </row>
    <row r="149" spans="1:8" ht="26.4" customHeight="1" x14ac:dyDescent="0.25">
      <c r="A149" s="41"/>
      <c r="B149" s="41" t="s">
        <v>188</v>
      </c>
      <c r="C149" s="42" t="s">
        <v>189</v>
      </c>
      <c r="D149" s="44"/>
      <c r="E149" s="123"/>
      <c r="F149" s="9"/>
      <c r="G149" s="46" t="s">
        <v>90</v>
      </c>
      <c r="H149" s="67"/>
    </row>
    <row r="150" spans="1:8" ht="26.4" x14ac:dyDescent="0.25">
      <c r="A150" s="49" t="s">
        <v>1104</v>
      </c>
      <c r="B150" s="115"/>
      <c r="C150" s="52" t="s">
        <v>514</v>
      </c>
      <c r="D150" s="49" t="s">
        <v>141</v>
      </c>
      <c r="E150" s="232">
        <v>40</v>
      </c>
      <c r="F150" s="10"/>
      <c r="G150" s="50" t="str">
        <f t="shared" ref="G150:G151" si="17">IF($F150=" "," ",ROUND($E150*F150,2))</f>
        <v xml:space="preserve"> </v>
      </c>
      <c r="H150" s="67"/>
    </row>
    <row r="151" spans="1:8" ht="26.4" x14ac:dyDescent="0.25">
      <c r="A151" s="49" t="s">
        <v>1105</v>
      </c>
      <c r="B151" s="115"/>
      <c r="C151" s="52" t="s">
        <v>1142</v>
      </c>
      <c r="D151" s="49" t="s">
        <v>141</v>
      </c>
      <c r="E151" s="232">
        <v>50</v>
      </c>
      <c r="F151" s="10"/>
      <c r="G151" s="50" t="str">
        <f t="shared" si="17"/>
        <v xml:space="preserve"> </v>
      </c>
      <c r="H151" s="67"/>
    </row>
    <row r="152" spans="1:8" x14ac:dyDescent="0.25">
      <c r="A152" s="41"/>
      <c r="B152" s="234"/>
      <c r="C152" s="243"/>
      <c r="D152" s="198"/>
      <c r="E152" s="231"/>
      <c r="F152" s="9"/>
      <c r="G152" s="46"/>
      <c r="H152" s="67"/>
    </row>
    <row r="153" spans="1:8" x14ac:dyDescent="0.25">
      <c r="A153" s="41"/>
      <c r="B153" s="234" t="s">
        <v>241</v>
      </c>
      <c r="C153" s="243" t="s">
        <v>242</v>
      </c>
      <c r="D153" s="198"/>
      <c r="E153" s="231"/>
      <c r="F153" s="9"/>
      <c r="G153" s="46"/>
      <c r="H153" s="67"/>
    </row>
    <row r="154" spans="1:8" ht="26.4" customHeight="1" x14ac:dyDescent="0.25">
      <c r="A154" s="41" t="s">
        <v>1106</v>
      </c>
      <c r="B154" s="198" t="s">
        <v>13</v>
      </c>
      <c r="C154" s="244" t="s">
        <v>243</v>
      </c>
      <c r="D154" s="198"/>
      <c r="E154" s="123"/>
      <c r="F154" s="9"/>
      <c r="G154" s="46" t="s">
        <v>90</v>
      </c>
      <c r="H154" s="67"/>
    </row>
    <row r="155" spans="1:8" ht="26.4" customHeight="1" x14ac:dyDescent="0.25">
      <c r="A155" s="49" t="s">
        <v>1107</v>
      </c>
      <c r="B155" s="51"/>
      <c r="C155" s="245" t="s">
        <v>515</v>
      </c>
      <c r="D155" s="98" t="s">
        <v>21</v>
      </c>
      <c r="E155" s="73">
        <v>1</v>
      </c>
      <c r="F155" s="8"/>
      <c r="G155" s="50" t="str">
        <f t="shared" ref="G155:G158" si="18">IF($F155=" "," ",ROUND($E155*F155,2))</f>
        <v xml:space="preserve"> </v>
      </c>
      <c r="H155" s="67"/>
    </row>
    <row r="156" spans="1:8" ht="26.4" customHeight="1" x14ac:dyDescent="0.25">
      <c r="A156" s="49" t="s">
        <v>1108</v>
      </c>
      <c r="B156" s="51"/>
      <c r="C156" s="245" t="s">
        <v>516</v>
      </c>
      <c r="D156" s="98" t="s">
        <v>21</v>
      </c>
      <c r="E156" s="109">
        <v>4</v>
      </c>
      <c r="F156" s="8"/>
      <c r="G156" s="50" t="str">
        <f t="shared" si="18"/>
        <v xml:space="preserve"> </v>
      </c>
      <c r="H156" s="67"/>
    </row>
    <row r="157" spans="1:8" ht="26.4" x14ac:dyDescent="0.25">
      <c r="A157" s="49" t="s">
        <v>1109</v>
      </c>
      <c r="B157" s="49"/>
      <c r="C157" s="245" t="s">
        <v>517</v>
      </c>
      <c r="D157" s="74" t="s">
        <v>302</v>
      </c>
      <c r="E157" s="73">
        <v>2</v>
      </c>
      <c r="F157" s="8"/>
      <c r="G157" s="50" t="str">
        <f t="shared" si="18"/>
        <v xml:space="preserve"> </v>
      </c>
      <c r="H157" s="67"/>
    </row>
    <row r="158" spans="1:8" ht="26.4" x14ac:dyDescent="0.25">
      <c r="A158" s="49" t="s">
        <v>1110</v>
      </c>
      <c r="B158" s="74"/>
      <c r="C158" s="245" t="s">
        <v>1141</v>
      </c>
      <c r="D158" s="74" t="s">
        <v>302</v>
      </c>
      <c r="E158" s="73">
        <v>2</v>
      </c>
      <c r="F158" s="8"/>
      <c r="G158" s="50" t="str">
        <f t="shared" si="18"/>
        <v xml:space="preserve"> </v>
      </c>
      <c r="H158" s="67"/>
    </row>
    <row r="159" spans="1:8" x14ac:dyDescent="0.25">
      <c r="A159" s="41"/>
      <c r="B159" s="223"/>
      <c r="C159" s="246"/>
      <c r="D159" s="76"/>
      <c r="E159" s="123"/>
      <c r="F159" s="247"/>
      <c r="G159" s="46"/>
      <c r="H159" s="67"/>
    </row>
    <row r="160" spans="1:8" x14ac:dyDescent="0.25">
      <c r="A160" s="41"/>
      <c r="B160" s="43"/>
      <c r="C160" s="42"/>
      <c r="D160" s="43"/>
      <c r="E160" s="231"/>
      <c r="F160" s="9"/>
      <c r="G160" s="46"/>
      <c r="H160" s="35"/>
    </row>
    <row r="161" spans="1:8" s="20" customFormat="1" ht="26.4" customHeight="1" x14ac:dyDescent="0.25">
      <c r="A161" s="350" t="s">
        <v>89</v>
      </c>
      <c r="B161" s="350"/>
      <c r="C161" s="350"/>
      <c r="D161" s="350"/>
      <c r="E161" s="350"/>
      <c r="F161" s="350"/>
      <c r="G161" s="58" t="str">
        <f>IF(SUM(G132:G160)=0,"",SUM(G132:G160))</f>
        <v/>
      </c>
      <c r="H161" s="212"/>
    </row>
    <row r="162" spans="1:8" s="20" customFormat="1" x14ac:dyDescent="0.25">
      <c r="A162" s="21"/>
      <c r="B162" s="21"/>
      <c r="C162" s="59"/>
      <c r="D162" s="21"/>
      <c r="E162" s="131"/>
      <c r="F162" s="60"/>
      <c r="G162" s="61"/>
      <c r="H162" s="212"/>
    </row>
    <row r="163" spans="1:8" s="20" customFormat="1" x14ac:dyDescent="0.25">
      <c r="A163" s="62"/>
      <c r="B163" s="62"/>
      <c r="C163" s="63"/>
      <c r="D163" s="62"/>
      <c r="E163" s="127"/>
      <c r="F163" s="64"/>
      <c r="G163" s="65"/>
      <c r="H163" s="212"/>
    </row>
    <row r="164" spans="1:8" s="20" customFormat="1" x14ac:dyDescent="0.25">
      <c r="A164" s="18" t="str">
        <f>+A2</f>
        <v>PART 5: INTAKE TOWER, ACCESS GALLERY, INCLUDING PIPEWORK</v>
      </c>
      <c r="B164" s="19"/>
      <c r="D164" s="21"/>
      <c r="E164" s="128"/>
      <c r="F164" s="23"/>
      <c r="G164" s="24"/>
      <c r="H164" s="213"/>
    </row>
    <row r="165" spans="1:8" s="20" customFormat="1" x14ac:dyDescent="0.25">
      <c r="A165" s="18"/>
      <c r="B165" s="19"/>
      <c r="D165" s="21"/>
      <c r="E165" s="128"/>
      <c r="F165" s="23"/>
      <c r="G165" s="24"/>
      <c r="H165" s="213"/>
    </row>
    <row r="166" spans="1:8" s="20" customFormat="1" x14ac:dyDescent="0.25">
      <c r="A166" s="26" t="s">
        <v>0</v>
      </c>
      <c r="B166" s="26" t="s">
        <v>1</v>
      </c>
      <c r="C166" s="27" t="s">
        <v>2</v>
      </c>
      <c r="D166" s="26" t="s">
        <v>3</v>
      </c>
      <c r="E166" s="26" t="s">
        <v>648</v>
      </c>
      <c r="F166" s="28" t="s">
        <v>4</v>
      </c>
      <c r="G166" s="29" t="s">
        <v>5</v>
      </c>
      <c r="H166" s="214"/>
    </row>
    <row r="167" spans="1:8" s="20" customFormat="1" x14ac:dyDescent="0.25">
      <c r="A167" s="203" t="s">
        <v>6</v>
      </c>
      <c r="B167" s="203" t="s">
        <v>7</v>
      </c>
      <c r="C167" s="204"/>
      <c r="D167" s="203"/>
      <c r="E167" s="203"/>
      <c r="F167" s="205"/>
      <c r="G167" s="206"/>
      <c r="H167" s="214"/>
    </row>
    <row r="168" spans="1:8" s="20" customFormat="1" ht="26.4" customHeight="1" x14ac:dyDescent="0.25">
      <c r="A168" s="351" t="s">
        <v>43</v>
      </c>
      <c r="B168" s="351"/>
      <c r="C168" s="351"/>
      <c r="D168" s="351"/>
      <c r="E168" s="351"/>
      <c r="F168" s="351"/>
      <c r="G168" s="58" t="str">
        <f>IF(G161="","",G161)</f>
        <v/>
      </c>
      <c r="H168" s="214"/>
    </row>
    <row r="169" spans="1:8" s="20" customFormat="1" x14ac:dyDescent="0.25">
      <c r="A169" s="215"/>
      <c r="B169" s="215"/>
      <c r="C169" s="180"/>
      <c r="D169" s="215"/>
      <c r="E169" s="180"/>
      <c r="F169" s="180"/>
      <c r="G169" s="34"/>
      <c r="H169" s="214"/>
    </row>
    <row r="170" spans="1:8" x14ac:dyDescent="0.25">
      <c r="A170" s="41"/>
      <c r="B170" s="76" t="s">
        <v>16</v>
      </c>
      <c r="C170" s="242" t="s">
        <v>244</v>
      </c>
      <c r="D170" s="122"/>
      <c r="E170" s="123"/>
      <c r="F170" s="247"/>
      <c r="G170" s="46"/>
      <c r="H170" s="67"/>
    </row>
    <row r="171" spans="1:8" ht="26.4" customHeight="1" x14ac:dyDescent="0.25">
      <c r="A171" s="41"/>
      <c r="B171" s="198" t="s">
        <v>18</v>
      </c>
      <c r="C171" s="236" t="s">
        <v>519</v>
      </c>
      <c r="D171" s="122"/>
      <c r="E171" s="123"/>
      <c r="F171" s="247"/>
      <c r="G171" s="46" t="s">
        <v>90</v>
      </c>
      <c r="H171" s="67"/>
    </row>
    <row r="172" spans="1:8" ht="26.4" customHeight="1" x14ac:dyDescent="0.25">
      <c r="A172" s="49" t="s">
        <v>1111</v>
      </c>
      <c r="B172" s="51"/>
      <c r="C172" s="245" t="s">
        <v>515</v>
      </c>
      <c r="D172" s="98" t="s">
        <v>21</v>
      </c>
      <c r="E172" s="73">
        <v>1</v>
      </c>
      <c r="F172" s="190"/>
      <c r="G172" s="50" t="str">
        <f t="shared" ref="G172:G175" si="19">IF($F172=" "," ",ROUND($E172*F172,2))</f>
        <v xml:space="preserve"> </v>
      </c>
      <c r="H172" s="67"/>
    </row>
    <row r="173" spans="1:8" ht="26.4" customHeight="1" x14ac:dyDescent="0.25">
      <c r="A173" s="49" t="s">
        <v>1112</v>
      </c>
      <c r="B173" s="51"/>
      <c r="C173" s="245" t="s">
        <v>516</v>
      </c>
      <c r="D173" s="98" t="s">
        <v>21</v>
      </c>
      <c r="E173" s="109">
        <v>4</v>
      </c>
      <c r="F173" s="190"/>
      <c r="G173" s="50" t="str">
        <f t="shared" si="19"/>
        <v xml:space="preserve"> </v>
      </c>
      <c r="H173" s="67"/>
    </row>
    <row r="174" spans="1:8" ht="26.4" x14ac:dyDescent="0.25">
      <c r="A174" s="49" t="s">
        <v>1113</v>
      </c>
      <c r="B174" s="49"/>
      <c r="C174" s="245" t="s">
        <v>517</v>
      </c>
      <c r="D174" s="74" t="s">
        <v>302</v>
      </c>
      <c r="E174" s="73">
        <v>2</v>
      </c>
      <c r="F174" s="190"/>
      <c r="G174" s="50" t="str">
        <f t="shared" si="19"/>
        <v xml:space="preserve"> </v>
      </c>
      <c r="H174" s="35"/>
    </row>
    <row r="175" spans="1:8" ht="26.4" x14ac:dyDescent="0.25">
      <c r="A175" s="49" t="s">
        <v>1114</v>
      </c>
      <c r="B175" s="51"/>
      <c r="C175" s="245" t="s">
        <v>518</v>
      </c>
      <c r="D175" s="74" t="s">
        <v>302</v>
      </c>
      <c r="E175" s="73">
        <v>2</v>
      </c>
      <c r="F175" s="190"/>
      <c r="G175" s="50" t="str">
        <f t="shared" si="19"/>
        <v xml:space="preserve"> </v>
      </c>
      <c r="H175" s="35"/>
    </row>
    <row r="176" spans="1:8" x14ac:dyDescent="0.25">
      <c r="A176" s="41"/>
      <c r="B176" s="198"/>
      <c r="C176" s="246"/>
      <c r="D176" s="76"/>
      <c r="E176" s="123"/>
      <c r="F176" s="248"/>
      <c r="G176" s="46"/>
      <c r="H176" s="35"/>
    </row>
    <row r="177" spans="1:8" x14ac:dyDescent="0.25">
      <c r="A177" s="41"/>
      <c r="B177" s="198" t="s">
        <v>24</v>
      </c>
      <c r="C177" s="244" t="s">
        <v>245</v>
      </c>
      <c r="D177" s="76"/>
      <c r="E177" s="123"/>
      <c r="F177" s="248"/>
      <c r="G177" s="46"/>
      <c r="H177" s="35"/>
    </row>
    <row r="178" spans="1:8" ht="26.4" customHeight="1" x14ac:dyDescent="0.25">
      <c r="A178" s="49" t="s">
        <v>1115</v>
      </c>
      <c r="B178" s="51"/>
      <c r="C178" s="245" t="s">
        <v>515</v>
      </c>
      <c r="D178" s="98" t="s">
        <v>21</v>
      </c>
      <c r="E178" s="73">
        <v>1</v>
      </c>
      <c r="F178" s="190"/>
      <c r="G178" s="50" t="str">
        <f t="shared" ref="G178:G181" si="20">IF($F178=" "," ",ROUND($E178*F178,2))</f>
        <v xml:space="preserve"> </v>
      </c>
      <c r="H178" s="35"/>
    </row>
    <row r="179" spans="1:8" ht="26.4" customHeight="1" x14ac:dyDescent="0.25">
      <c r="A179" s="49" t="s">
        <v>1116</v>
      </c>
      <c r="B179" s="51"/>
      <c r="C179" s="245" t="s">
        <v>516</v>
      </c>
      <c r="D179" s="98" t="s">
        <v>21</v>
      </c>
      <c r="E179" s="109">
        <v>4</v>
      </c>
      <c r="F179" s="10"/>
      <c r="G179" s="50" t="str">
        <f t="shared" si="20"/>
        <v xml:space="preserve"> </v>
      </c>
      <c r="H179" s="35"/>
    </row>
    <row r="180" spans="1:8" ht="26.4" x14ac:dyDescent="0.25">
      <c r="A180" s="49" t="s">
        <v>1117</v>
      </c>
      <c r="B180" s="51"/>
      <c r="C180" s="245" t="s">
        <v>517</v>
      </c>
      <c r="D180" s="74" t="s">
        <v>302</v>
      </c>
      <c r="E180" s="73">
        <v>2</v>
      </c>
      <c r="F180" s="8"/>
      <c r="G180" s="50" t="str">
        <f t="shared" si="20"/>
        <v xml:space="preserve"> </v>
      </c>
      <c r="H180" s="35"/>
    </row>
    <row r="181" spans="1:8" ht="26.4" x14ac:dyDescent="0.25">
      <c r="A181" s="49" t="s">
        <v>1118</v>
      </c>
      <c r="B181" s="51"/>
      <c r="C181" s="245" t="s">
        <v>518</v>
      </c>
      <c r="D181" s="74" t="s">
        <v>302</v>
      </c>
      <c r="E181" s="73">
        <v>2</v>
      </c>
      <c r="F181" s="8"/>
      <c r="G181" s="50" t="str">
        <f t="shared" si="20"/>
        <v xml:space="preserve"> </v>
      </c>
      <c r="H181" s="67"/>
    </row>
    <row r="182" spans="1:8" x14ac:dyDescent="0.25">
      <c r="A182" s="41"/>
      <c r="B182" s="198"/>
      <c r="C182" s="246"/>
      <c r="D182" s="76"/>
      <c r="E182" s="123"/>
      <c r="F182" s="9"/>
      <c r="G182" s="46"/>
      <c r="H182" s="67"/>
    </row>
    <row r="183" spans="1:8" x14ac:dyDescent="0.25">
      <c r="A183" s="41" t="s">
        <v>1119</v>
      </c>
      <c r="B183" s="198" t="s">
        <v>520</v>
      </c>
      <c r="C183" s="244" t="s">
        <v>521</v>
      </c>
      <c r="D183" s="198"/>
      <c r="E183" s="123"/>
      <c r="F183" s="9"/>
      <c r="G183" s="46"/>
    </row>
    <row r="184" spans="1:8" ht="26.4" x14ac:dyDescent="0.25">
      <c r="A184" s="49" t="s">
        <v>1120</v>
      </c>
      <c r="B184" s="51"/>
      <c r="C184" s="245" t="s">
        <v>522</v>
      </c>
      <c r="D184" s="74" t="s">
        <v>133</v>
      </c>
      <c r="E184" s="73">
        <v>30</v>
      </c>
      <c r="F184" s="8"/>
      <c r="G184" s="50" t="str">
        <f t="shared" ref="G184:G185" si="21">IF($F184=" "," ",ROUND($E184*F184,2))</f>
        <v xml:space="preserve"> </v>
      </c>
    </row>
    <row r="185" spans="1:8" ht="26.4" x14ac:dyDescent="0.25">
      <c r="A185" s="49" t="s">
        <v>1143</v>
      </c>
      <c r="B185" s="74"/>
      <c r="C185" s="245" t="s">
        <v>523</v>
      </c>
      <c r="D185" s="74" t="s">
        <v>133</v>
      </c>
      <c r="E185" s="73">
        <v>5</v>
      </c>
      <c r="F185" s="8"/>
      <c r="G185" s="50" t="str">
        <f t="shared" si="21"/>
        <v xml:space="preserve"> </v>
      </c>
    </row>
    <row r="186" spans="1:8" x14ac:dyDescent="0.25">
      <c r="A186" s="41"/>
      <c r="B186" s="198"/>
      <c r="C186" s="243"/>
      <c r="D186" s="122"/>
      <c r="E186" s="104"/>
      <c r="F186" s="9"/>
      <c r="G186" s="100" t="s">
        <v>90</v>
      </c>
    </row>
    <row r="187" spans="1:8" x14ac:dyDescent="0.25">
      <c r="A187" s="41" t="s">
        <v>1148</v>
      </c>
      <c r="B187" s="198" t="s">
        <v>524</v>
      </c>
      <c r="C187" s="243" t="s">
        <v>525</v>
      </c>
      <c r="D187" s="122"/>
      <c r="E187" s="104"/>
      <c r="F187" s="9"/>
      <c r="G187" s="100" t="s">
        <v>90</v>
      </c>
    </row>
    <row r="188" spans="1:8" ht="26.4" x14ac:dyDescent="0.25">
      <c r="A188" s="49" t="s">
        <v>1144</v>
      </c>
      <c r="B188" s="49"/>
      <c r="C188" s="249" t="s">
        <v>526</v>
      </c>
      <c r="D188" s="98" t="s">
        <v>133</v>
      </c>
      <c r="E188" s="73">
        <v>40</v>
      </c>
      <c r="F188" s="8"/>
      <c r="G188" s="50" t="str">
        <f t="shared" ref="G188" si="22">IF($F188=" "," ",ROUND($E188*F188,2))</f>
        <v xml:space="preserve"> </v>
      </c>
    </row>
    <row r="189" spans="1:8" x14ac:dyDescent="0.25">
      <c r="A189" s="44"/>
      <c r="B189" s="198"/>
      <c r="C189" s="42"/>
      <c r="D189" s="198"/>
      <c r="E189" s="123"/>
      <c r="F189" s="9"/>
      <c r="G189" s="46" t="s">
        <v>90</v>
      </c>
    </row>
    <row r="190" spans="1:8" x14ac:dyDescent="0.25">
      <c r="A190" s="41" t="s">
        <v>1121</v>
      </c>
      <c r="B190" s="76" t="s">
        <v>153</v>
      </c>
      <c r="C190" s="217" t="s">
        <v>527</v>
      </c>
      <c r="D190" s="76"/>
      <c r="E190" s="123"/>
      <c r="F190" s="247"/>
      <c r="G190" s="100" t="s">
        <v>90</v>
      </c>
    </row>
    <row r="191" spans="1:8" ht="26.4" x14ac:dyDescent="0.25">
      <c r="A191" s="49" t="s">
        <v>1122</v>
      </c>
      <c r="B191" s="74"/>
      <c r="C191" s="249" t="s">
        <v>1146</v>
      </c>
      <c r="D191" s="98" t="s">
        <v>159</v>
      </c>
      <c r="E191" s="73">
        <v>60</v>
      </c>
      <c r="F191" s="8"/>
      <c r="G191" s="50" t="str">
        <f t="shared" ref="G191:G192" si="23">IF($F191=" "," ",ROUND($E191*F191,2))</f>
        <v xml:space="preserve"> </v>
      </c>
    </row>
    <row r="192" spans="1:8" ht="40.200000000000003" customHeight="1" x14ac:dyDescent="0.25">
      <c r="A192" s="49" t="s">
        <v>1145</v>
      </c>
      <c r="B192" s="49"/>
      <c r="C192" s="249" t="s">
        <v>1149</v>
      </c>
      <c r="D192" s="98" t="s">
        <v>159</v>
      </c>
      <c r="E192" s="73">
        <v>15</v>
      </c>
      <c r="F192" s="8"/>
      <c r="G192" s="50" t="str">
        <f t="shared" si="23"/>
        <v xml:space="preserve"> </v>
      </c>
    </row>
    <row r="193" spans="1:7" x14ac:dyDescent="0.25">
      <c r="A193" s="41"/>
      <c r="B193" s="198"/>
      <c r="C193" s="32"/>
      <c r="D193" s="44"/>
      <c r="E193" s="231"/>
      <c r="F193" s="9"/>
      <c r="G193" s="46"/>
    </row>
    <row r="194" spans="1:7" ht="26.4" x14ac:dyDescent="0.25">
      <c r="A194" s="41" t="s">
        <v>1123</v>
      </c>
      <c r="B194" s="41"/>
      <c r="C194" s="32" t="s">
        <v>528</v>
      </c>
      <c r="D194" s="44"/>
      <c r="E194" s="123"/>
      <c r="F194" s="9"/>
      <c r="G194" s="46"/>
    </row>
    <row r="195" spans="1:7" ht="26.4" x14ac:dyDescent="0.25">
      <c r="A195" s="49" t="s">
        <v>1147</v>
      </c>
      <c r="B195" s="115"/>
      <c r="C195" s="52" t="s">
        <v>529</v>
      </c>
      <c r="D195" s="49" t="s">
        <v>47</v>
      </c>
      <c r="E195" s="232">
        <v>1</v>
      </c>
      <c r="F195" s="11">
        <v>900000</v>
      </c>
      <c r="G195" s="50">
        <f t="shared" ref="G195" si="24">IF($F195=" "," ",ROUND($E195*F195,2))</f>
        <v>900000</v>
      </c>
    </row>
    <row r="196" spans="1:7" ht="26.4" customHeight="1" x14ac:dyDescent="0.25">
      <c r="A196" s="49" t="s">
        <v>1124</v>
      </c>
      <c r="B196" s="51"/>
      <c r="C196" s="97" t="s">
        <v>1150</v>
      </c>
      <c r="D196" s="49" t="s">
        <v>41</v>
      </c>
      <c r="E196" s="4"/>
      <c r="F196" s="11"/>
      <c r="G196" s="50" t="str">
        <f>IF($E196=" "," ",ROUND(G195*E196%,2))</f>
        <v xml:space="preserve"> </v>
      </c>
    </row>
    <row r="197" spans="1:7" x14ac:dyDescent="0.25">
      <c r="A197" s="41"/>
      <c r="B197" s="198"/>
      <c r="C197" s="250"/>
      <c r="D197" s="44"/>
      <c r="E197" s="123"/>
      <c r="F197" s="9"/>
      <c r="G197" s="46"/>
    </row>
    <row r="198" spans="1:7" ht="26.4" customHeight="1" x14ac:dyDescent="0.25">
      <c r="A198" s="351" t="s">
        <v>120</v>
      </c>
      <c r="B198" s="351"/>
      <c r="C198" s="351"/>
      <c r="D198" s="351"/>
      <c r="E198" s="351"/>
      <c r="F198" s="351"/>
      <c r="G198" s="58">
        <f>IF(SUM(G168:G197)=0,"",SUM(G168:G197))</f>
        <v>900000</v>
      </c>
    </row>
    <row r="199" spans="1:7" x14ac:dyDescent="0.25">
      <c r="A199" s="21"/>
      <c r="B199" s="21"/>
      <c r="C199" s="59"/>
      <c r="D199" s="21"/>
      <c r="E199" s="131"/>
      <c r="F199" s="225"/>
      <c r="G199" s="61"/>
    </row>
  </sheetData>
  <sheetProtection algorithmName="SHA-512" hashValue="H4+hS/hX12Vg5j0ZdNbH2XBJl4N+WTwUBX7x46kXIFEwtUsUNujuFdEBwdCoDMFpf3UZnY9HwdM+kZhNf9fX8g==" saltValue="+8Js/lQelPIk5PyKLwGqGQ==" spinCount="100000" sheet="1" objects="1" scenarios="1"/>
  <mergeCells count="9">
    <mergeCell ref="A161:F161"/>
    <mergeCell ref="A168:F168"/>
    <mergeCell ref="A198:F198"/>
    <mergeCell ref="A43:F43"/>
    <mergeCell ref="A50:F50"/>
    <mergeCell ref="A88:F88"/>
    <mergeCell ref="A95:F95"/>
    <mergeCell ref="A125:F125"/>
    <mergeCell ref="A132:F132"/>
  </mergeCells>
  <phoneticPr fontId="0" type="noConversion"/>
  <pageMargins left="0.78740157480314965" right="0.70866141732283472" top="1.0236220472440944" bottom="0.78740157480314965" header="0.39370078740157483" footer="0.39370078740157483"/>
  <pageSetup paperSize="9" scale="80" firstPageNumber="25" fitToHeight="3" orientation="portrait" r:id="rId1"/>
  <headerFooter alignWithMargins="0">
    <oddHeader>&amp;L&amp;"Arial,Regular"&amp;8Contract No.: &amp;KFF0000XXXXX&amp;K000000
Portion 2: Contract
Part C2: Pricing Data
Part C2:2: Bill of Quantities&amp;R&amp;G</oddHeader>
    <oddFooter xml:space="preserve">&amp;C&amp;"Arial,Regular"&amp;8C2.2-&amp;P
</oddFooter>
  </headerFooter>
  <rowBreaks count="4" manualBreakCount="4">
    <brk id="44" max="6" man="1"/>
    <brk id="89" max="6" man="1"/>
    <brk id="126" max="6" man="1"/>
    <brk id="162" max="6"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5"/>
  <dimension ref="A1:H154"/>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6" width="12.33203125" style="200" customWidth="1"/>
    <col min="7" max="7" width="12.33203125" style="24" customWidth="1"/>
    <col min="8" max="16384" width="8.75" style="17"/>
  </cols>
  <sheetData>
    <row r="1" spans="1:7" x14ac:dyDescent="0.25">
      <c r="A1" s="14"/>
      <c r="B1" s="14"/>
      <c r="C1" s="15"/>
      <c r="D1" s="14"/>
      <c r="E1" s="14"/>
      <c r="F1" s="191"/>
      <c r="G1" s="16"/>
    </row>
    <row r="2" spans="1:7" x14ac:dyDescent="0.25">
      <c r="A2" s="18" t="s">
        <v>1226</v>
      </c>
      <c r="B2" s="19"/>
      <c r="D2" s="21"/>
      <c r="F2" s="23"/>
    </row>
    <row r="3" spans="1:7" x14ac:dyDescent="0.25">
      <c r="A3" s="19"/>
      <c r="B3" s="19"/>
      <c r="D3" s="21"/>
      <c r="F3" s="23"/>
    </row>
    <row r="4" spans="1:7" x14ac:dyDescent="0.25">
      <c r="A4" s="26" t="s">
        <v>0</v>
      </c>
      <c r="B4" s="26" t="s">
        <v>1</v>
      </c>
      <c r="C4" s="27" t="s">
        <v>2</v>
      </c>
      <c r="D4" s="26" t="s">
        <v>3</v>
      </c>
      <c r="E4" s="26" t="s">
        <v>648</v>
      </c>
      <c r="F4" s="28" t="s">
        <v>4</v>
      </c>
      <c r="G4" s="29" t="s">
        <v>5</v>
      </c>
    </row>
    <row r="5" spans="1:7" x14ac:dyDescent="0.25">
      <c r="A5" s="203" t="s">
        <v>6</v>
      </c>
      <c r="B5" s="203" t="s">
        <v>7</v>
      </c>
      <c r="C5" s="204"/>
      <c r="D5" s="203"/>
      <c r="E5" s="203"/>
      <c r="F5" s="205"/>
      <c r="G5" s="206"/>
    </row>
    <row r="6" spans="1:7" x14ac:dyDescent="0.25">
      <c r="A6" s="36"/>
      <c r="B6" s="37"/>
      <c r="C6" s="38"/>
      <c r="D6" s="37"/>
      <c r="E6" s="37"/>
      <c r="F6" s="193"/>
      <c r="G6" s="40"/>
    </row>
    <row r="7" spans="1:7" x14ac:dyDescent="0.25">
      <c r="A7" s="41" t="s">
        <v>702</v>
      </c>
      <c r="B7" s="103"/>
      <c r="C7" s="42"/>
      <c r="D7" s="43"/>
      <c r="E7" s="43"/>
      <c r="F7" s="194"/>
      <c r="G7" s="46" t="s">
        <v>90</v>
      </c>
    </row>
    <row r="8" spans="1:7" x14ac:dyDescent="0.25">
      <c r="A8" s="41" t="s">
        <v>702</v>
      </c>
      <c r="B8" s="207" t="s">
        <v>8</v>
      </c>
      <c r="C8" s="114" t="s">
        <v>312</v>
      </c>
      <c r="D8" s="119"/>
      <c r="E8" s="43"/>
      <c r="F8" s="194"/>
      <c r="G8" s="46" t="s">
        <v>90</v>
      </c>
    </row>
    <row r="9" spans="1:7" x14ac:dyDescent="0.25">
      <c r="A9" s="41" t="s">
        <v>702</v>
      </c>
      <c r="B9" s="207" t="s">
        <v>313</v>
      </c>
      <c r="C9" s="208"/>
      <c r="D9" s="119"/>
      <c r="E9" s="43"/>
      <c r="F9" s="194"/>
      <c r="G9" s="46" t="s">
        <v>90</v>
      </c>
    </row>
    <row r="10" spans="1:7" x14ac:dyDescent="0.25">
      <c r="A10" s="41" t="s">
        <v>702</v>
      </c>
      <c r="B10" s="207" t="s">
        <v>314</v>
      </c>
      <c r="C10" s="114" t="s">
        <v>315</v>
      </c>
      <c r="D10" s="119"/>
      <c r="E10" s="43"/>
      <c r="F10" s="194"/>
      <c r="G10" s="46" t="s">
        <v>90</v>
      </c>
    </row>
    <row r="11" spans="1:7" x14ac:dyDescent="0.25">
      <c r="A11" s="41" t="s">
        <v>1151</v>
      </c>
      <c r="B11" s="76" t="s">
        <v>123</v>
      </c>
      <c r="C11" s="114" t="s">
        <v>316</v>
      </c>
      <c r="D11" s="44"/>
      <c r="E11" s="43"/>
      <c r="F11" s="194"/>
      <c r="G11" s="46" t="s">
        <v>90</v>
      </c>
    </row>
    <row r="12" spans="1:7" ht="26.4" x14ac:dyDescent="0.25">
      <c r="A12" s="49" t="s">
        <v>1152</v>
      </c>
      <c r="B12" s="115"/>
      <c r="C12" s="210" t="s">
        <v>530</v>
      </c>
      <c r="D12" s="98" t="s">
        <v>159</v>
      </c>
      <c r="E12" s="51">
        <v>310</v>
      </c>
      <c r="F12" s="10"/>
      <c r="G12" s="50" t="str">
        <f t="shared" ref="G12:G13" si="0">IF($F12=" "," ",ROUND($E12*F12,2))</f>
        <v xml:space="preserve"> </v>
      </c>
    </row>
    <row r="13" spans="1:7" ht="24" customHeight="1" x14ac:dyDescent="0.25">
      <c r="A13" s="49" t="s">
        <v>1153</v>
      </c>
      <c r="B13" s="74"/>
      <c r="C13" s="210" t="s">
        <v>531</v>
      </c>
      <c r="D13" s="98" t="s">
        <v>159</v>
      </c>
      <c r="E13" s="51">
        <v>75</v>
      </c>
      <c r="F13" s="10"/>
      <c r="G13" s="50" t="str">
        <f t="shared" si="0"/>
        <v xml:space="preserve"> </v>
      </c>
    </row>
    <row r="14" spans="1:7" x14ac:dyDescent="0.25">
      <c r="A14" s="41"/>
      <c r="B14" s="76"/>
      <c r="C14" s="199"/>
      <c r="D14" s="122"/>
      <c r="E14" s="43"/>
      <c r="F14" s="194"/>
      <c r="G14" s="46" t="s">
        <v>90</v>
      </c>
    </row>
    <row r="15" spans="1:7" x14ac:dyDescent="0.25">
      <c r="A15" s="41" t="s">
        <v>1154</v>
      </c>
      <c r="B15" s="76" t="s">
        <v>323</v>
      </c>
      <c r="C15" s="217" t="s">
        <v>532</v>
      </c>
      <c r="D15" s="122"/>
      <c r="E15" s="43"/>
      <c r="F15" s="194"/>
      <c r="G15" s="46"/>
    </row>
    <row r="16" spans="1:7" ht="24" customHeight="1" x14ac:dyDescent="0.25">
      <c r="A16" s="49" t="s">
        <v>1155</v>
      </c>
      <c r="B16" s="74"/>
      <c r="C16" s="210" t="s">
        <v>533</v>
      </c>
      <c r="D16" s="98" t="s">
        <v>159</v>
      </c>
      <c r="E16" s="51">
        <v>600</v>
      </c>
      <c r="F16" s="10"/>
      <c r="G16" s="50" t="str">
        <f t="shared" ref="G16:G23" si="1">IF($F16=" "," ",ROUND($E16*F16,2))</f>
        <v xml:space="preserve"> </v>
      </c>
    </row>
    <row r="17" spans="1:7" ht="24" customHeight="1" x14ac:dyDescent="0.25">
      <c r="A17" s="49" t="s">
        <v>1156</v>
      </c>
      <c r="B17" s="74"/>
      <c r="C17" s="210" t="s">
        <v>534</v>
      </c>
      <c r="D17" s="98" t="s">
        <v>159</v>
      </c>
      <c r="E17" s="49">
        <v>500</v>
      </c>
      <c r="F17" s="10"/>
      <c r="G17" s="50" t="str">
        <f t="shared" si="1"/>
        <v xml:space="preserve"> </v>
      </c>
    </row>
    <row r="18" spans="1:7" ht="24" customHeight="1" x14ac:dyDescent="0.25">
      <c r="A18" s="49" t="s">
        <v>1157</v>
      </c>
      <c r="B18" s="49"/>
      <c r="C18" s="210" t="s">
        <v>535</v>
      </c>
      <c r="D18" s="98" t="s">
        <v>159</v>
      </c>
      <c r="E18" s="49">
        <v>35</v>
      </c>
      <c r="F18" s="10"/>
      <c r="G18" s="50" t="str">
        <f t="shared" si="1"/>
        <v xml:space="preserve"> </v>
      </c>
    </row>
    <row r="19" spans="1:7" ht="24" customHeight="1" x14ac:dyDescent="0.25">
      <c r="A19" s="49" t="s">
        <v>1158</v>
      </c>
      <c r="B19" s="79"/>
      <c r="C19" s="210" t="s">
        <v>536</v>
      </c>
      <c r="D19" s="98" t="s">
        <v>159</v>
      </c>
      <c r="E19" s="49">
        <v>110</v>
      </c>
      <c r="F19" s="10"/>
      <c r="G19" s="50" t="str">
        <f t="shared" si="1"/>
        <v xml:space="preserve"> </v>
      </c>
    </row>
    <row r="20" spans="1:7" ht="24" customHeight="1" x14ac:dyDescent="0.25">
      <c r="A20" s="49" t="s">
        <v>1159</v>
      </c>
      <c r="B20" s="124"/>
      <c r="C20" s="210" t="s">
        <v>537</v>
      </c>
      <c r="D20" s="98" t="s">
        <v>159</v>
      </c>
      <c r="E20" s="49">
        <v>150</v>
      </c>
      <c r="F20" s="10"/>
      <c r="G20" s="50" t="str">
        <f t="shared" si="1"/>
        <v xml:space="preserve"> </v>
      </c>
    </row>
    <row r="21" spans="1:7" ht="24" customHeight="1" x14ac:dyDescent="0.25">
      <c r="A21" s="49" t="s">
        <v>1160</v>
      </c>
      <c r="B21" s="124"/>
      <c r="C21" s="210" t="s">
        <v>538</v>
      </c>
      <c r="D21" s="98" t="s">
        <v>159</v>
      </c>
      <c r="E21" s="49">
        <v>120</v>
      </c>
      <c r="F21" s="10"/>
      <c r="G21" s="50" t="str">
        <f t="shared" si="1"/>
        <v xml:space="preserve"> </v>
      </c>
    </row>
    <row r="22" spans="1:7" ht="24" customHeight="1" x14ac:dyDescent="0.25">
      <c r="A22" s="49" t="s">
        <v>1161</v>
      </c>
      <c r="B22" s="124"/>
      <c r="C22" s="210" t="s">
        <v>539</v>
      </c>
      <c r="D22" s="98" t="s">
        <v>159</v>
      </c>
      <c r="E22" s="49">
        <v>230</v>
      </c>
      <c r="F22" s="10"/>
      <c r="G22" s="50" t="str">
        <f t="shared" si="1"/>
        <v xml:space="preserve"> </v>
      </c>
    </row>
    <row r="23" spans="1:7" ht="24" customHeight="1" x14ac:dyDescent="0.25">
      <c r="A23" s="49" t="s">
        <v>1227</v>
      </c>
      <c r="B23" s="124"/>
      <c r="C23" s="210" t="s">
        <v>540</v>
      </c>
      <c r="D23" s="98" t="s">
        <v>159</v>
      </c>
      <c r="E23" s="49">
        <v>80</v>
      </c>
      <c r="F23" s="10"/>
      <c r="G23" s="50" t="str">
        <f t="shared" si="1"/>
        <v xml:space="preserve"> </v>
      </c>
    </row>
    <row r="24" spans="1:7" x14ac:dyDescent="0.25">
      <c r="A24" s="41"/>
      <c r="B24" s="76"/>
      <c r="C24" s="199"/>
      <c r="D24" s="122"/>
      <c r="E24" s="44"/>
      <c r="F24" s="194"/>
      <c r="G24" s="46"/>
    </row>
    <row r="25" spans="1:7" x14ac:dyDescent="0.25">
      <c r="A25" s="41" t="s">
        <v>1162</v>
      </c>
      <c r="B25" s="76" t="s">
        <v>335</v>
      </c>
      <c r="C25" s="114" t="s">
        <v>541</v>
      </c>
      <c r="D25" s="76"/>
      <c r="E25" s="44"/>
      <c r="F25" s="46"/>
      <c r="G25" s="46" t="s">
        <v>90</v>
      </c>
    </row>
    <row r="26" spans="1:7" ht="24" customHeight="1" x14ac:dyDescent="0.25">
      <c r="A26" s="49" t="s">
        <v>1163</v>
      </c>
      <c r="B26" s="74"/>
      <c r="C26" s="210" t="s">
        <v>542</v>
      </c>
      <c r="D26" s="98" t="s">
        <v>159</v>
      </c>
      <c r="E26" s="49">
        <v>30</v>
      </c>
      <c r="F26" s="3"/>
      <c r="G26" s="50" t="str">
        <f t="shared" ref="G26:G27" si="2">IF($F26=" "," ",ROUND($E26*F26,2))</f>
        <v xml:space="preserve"> </v>
      </c>
    </row>
    <row r="27" spans="1:7" ht="26.4" x14ac:dyDescent="0.25">
      <c r="A27" s="49" t="s">
        <v>1164</v>
      </c>
      <c r="B27" s="74"/>
      <c r="C27" s="210" t="s">
        <v>543</v>
      </c>
      <c r="D27" s="98" t="s">
        <v>159</v>
      </c>
      <c r="E27" s="49">
        <v>125</v>
      </c>
      <c r="F27" s="3"/>
      <c r="G27" s="50" t="str">
        <f t="shared" si="2"/>
        <v xml:space="preserve"> </v>
      </c>
    </row>
    <row r="28" spans="1:7" x14ac:dyDescent="0.25">
      <c r="A28" s="41"/>
      <c r="B28" s="76"/>
      <c r="C28" s="199"/>
      <c r="D28" s="122"/>
      <c r="E28" s="44"/>
      <c r="F28" s="46"/>
      <c r="G28" s="46"/>
    </row>
    <row r="29" spans="1:7" x14ac:dyDescent="0.25">
      <c r="A29" s="41"/>
      <c r="B29" s="76">
        <v>8.3000000000000007</v>
      </c>
      <c r="C29" s="114" t="s">
        <v>338</v>
      </c>
      <c r="D29" s="76"/>
      <c r="E29" s="44"/>
      <c r="F29" s="46"/>
      <c r="G29" s="46" t="s">
        <v>90</v>
      </c>
    </row>
    <row r="30" spans="1:7" x14ac:dyDescent="0.25">
      <c r="A30" s="251"/>
      <c r="B30" s="76" t="s">
        <v>13</v>
      </c>
      <c r="C30" s="114" t="s">
        <v>339</v>
      </c>
      <c r="D30" s="76"/>
      <c r="E30" s="44"/>
      <c r="F30" s="46"/>
      <c r="G30" s="46" t="s">
        <v>90</v>
      </c>
    </row>
    <row r="31" spans="1:7" ht="24" customHeight="1" x14ac:dyDescent="0.25">
      <c r="A31" s="41" t="s">
        <v>1165</v>
      </c>
      <c r="B31" s="76"/>
      <c r="C31" s="199" t="s">
        <v>340</v>
      </c>
      <c r="D31" s="76"/>
      <c r="E31" s="44"/>
      <c r="F31" s="45"/>
      <c r="G31" s="46"/>
    </row>
    <row r="32" spans="1:7" ht="24" customHeight="1" x14ac:dyDescent="0.25">
      <c r="A32" s="49" t="s">
        <v>1228</v>
      </c>
      <c r="B32" s="74"/>
      <c r="C32" s="210" t="s">
        <v>533</v>
      </c>
      <c r="D32" s="74" t="s">
        <v>302</v>
      </c>
      <c r="E32" s="49">
        <v>29</v>
      </c>
      <c r="F32" s="3"/>
      <c r="G32" s="50" t="str">
        <f t="shared" ref="G32:G36" si="3">IF($F32=" "," ",ROUND($E32*F32,2))</f>
        <v xml:space="preserve"> </v>
      </c>
    </row>
    <row r="33" spans="1:8" ht="24" customHeight="1" x14ac:dyDescent="0.25">
      <c r="A33" s="49" t="s">
        <v>1229</v>
      </c>
      <c r="B33" s="74"/>
      <c r="C33" s="210" t="s">
        <v>544</v>
      </c>
      <c r="D33" s="74" t="s">
        <v>302</v>
      </c>
      <c r="E33" s="49">
        <v>53</v>
      </c>
      <c r="F33" s="3"/>
      <c r="G33" s="50" t="str">
        <f t="shared" si="3"/>
        <v xml:space="preserve"> </v>
      </c>
    </row>
    <row r="34" spans="1:8" ht="24" customHeight="1" x14ac:dyDescent="0.25">
      <c r="A34" s="49" t="s">
        <v>1230</v>
      </c>
      <c r="B34" s="74"/>
      <c r="C34" s="210" t="s">
        <v>1233</v>
      </c>
      <c r="D34" s="74" t="s">
        <v>302</v>
      </c>
      <c r="E34" s="49">
        <v>85</v>
      </c>
      <c r="F34" s="3"/>
      <c r="G34" s="50" t="str">
        <f t="shared" si="3"/>
        <v xml:space="preserve"> </v>
      </c>
    </row>
    <row r="35" spans="1:8" ht="24" customHeight="1" x14ac:dyDescent="0.25">
      <c r="A35" s="49" t="s">
        <v>1231</v>
      </c>
      <c r="B35" s="74"/>
      <c r="C35" s="210" t="s">
        <v>1234</v>
      </c>
      <c r="D35" s="74" t="s">
        <v>302</v>
      </c>
      <c r="E35" s="49">
        <v>2</v>
      </c>
      <c r="F35" s="3"/>
      <c r="G35" s="50" t="str">
        <f t="shared" si="3"/>
        <v xml:space="preserve"> </v>
      </c>
    </row>
    <row r="36" spans="1:8" ht="24" customHeight="1" x14ac:dyDescent="0.25">
      <c r="A36" s="49" t="s">
        <v>1232</v>
      </c>
      <c r="B36" s="74"/>
      <c r="C36" s="210" t="s">
        <v>1235</v>
      </c>
      <c r="D36" s="74" t="s">
        <v>302</v>
      </c>
      <c r="E36" s="49">
        <v>69</v>
      </c>
      <c r="F36" s="3"/>
      <c r="G36" s="50" t="str">
        <f t="shared" si="3"/>
        <v xml:space="preserve"> </v>
      </c>
    </row>
    <row r="37" spans="1:8" x14ac:dyDescent="0.25">
      <c r="A37" s="41"/>
      <c r="B37" s="76"/>
      <c r="C37" s="199"/>
      <c r="D37" s="76"/>
      <c r="E37" s="44"/>
      <c r="F37" s="46"/>
      <c r="G37" s="46"/>
    </row>
    <row r="38" spans="1:8" ht="24" customHeight="1" x14ac:dyDescent="0.25">
      <c r="A38" s="41">
        <v>6.5</v>
      </c>
      <c r="B38" s="76" t="s">
        <v>13</v>
      </c>
      <c r="C38" s="199" t="s">
        <v>545</v>
      </c>
      <c r="D38" s="76"/>
      <c r="E38" s="44"/>
      <c r="F38" s="252"/>
      <c r="G38" s="46"/>
    </row>
    <row r="39" spans="1:8" ht="24" customHeight="1" x14ac:dyDescent="0.25">
      <c r="A39" s="49" t="s">
        <v>1166</v>
      </c>
      <c r="B39" s="51"/>
      <c r="C39" s="210" t="s">
        <v>533</v>
      </c>
      <c r="D39" s="51" t="s">
        <v>302</v>
      </c>
      <c r="E39" s="49">
        <v>0.3</v>
      </c>
      <c r="F39" s="254"/>
      <c r="G39" s="50" t="str">
        <f t="shared" ref="G39" si="4">IF($F39=" "," ",ROUND($E39*F39,2))</f>
        <v xml:space="preserve"> </v>
      </c>
    </row>
    <row r="40" spans="1:8" x14ac:dyDescent="0.25">
      <c r="A40" s="41"/>
      <c r="B40" s="76"/>
      <c r="C40" s="114"/>
      <c r="D40" s="76"/>
      <c r="E40" s="44"/>
      <c r="F40" s="46"/>
      <c r="G40" s="46"/>
    </row>
    <row r="41" spans="1:8" x14ac:dyDescent="0.25">
      <c r="A41" s="41">
        <v>6.6</v>
      </c>
      <c r="B41" s="76" t="s">
        <v>345</v>
      </c>
      <c r="C41" s="114" t="s">
        <v>346</v>
      </c>
      <c r="D41" s="76"/>
      <c r="E41" s="44"/>
      <c r="F41" s="252"/>
      <c r="G41" s="46"/>
    </row>
    <row r="42" spans="1:8" ht="26.4" x14ac:dyDescent="0.25">
      <c r="A42" s="49" t="s">
        <v>1167</v>
      </c>
      <c r="B42" s="51"/>
      <c r="C42" s="210" t="s">
        <v>546</v>
      </c>
      <c r="D42" s="51" t="s">
        <v>302</v>
      </c>
      <c r="E42" s="49">
        <v>0.25</v>
      </c>
      <c r="F42" s="254"/>
      <c r="G42" s="50" t="str">
        <f t="shared" ref="G42:G44" si="5">IF($F42=" "," ",ROUND($E42*F42,2))</f>
        <v xml:space="preserve"> </v>
      </c>
    </row>
    <row r="43" spans="1:8" ht="39.6" x14ac:dyDescent="0.25">
      <c r="A43" s="49" t="s">
        <v>1168</v>
      </c>
      <c r="B43" s="51"/>
      <c r="C43" s="52" t="s">
        <v>547</v>
      </c>
      <c r="D43" s="49" t="s">
        <v>302</v>
      </c>
      <c r="E43" s="49">
        <v>10</v>
      </c>
      <c r="F43" s="254"/>
      <c r="G43" s="50" t="str">
        <f t="shared" si="5"/>
        <v xml:space="preserve"> </v>
      </c>
    </row>
    <row r="44" spans="1:8" ht="24" customHeight="1" x14ac:dyDescent="0.25">
      <c r="A44" s="49" t="s">
        <v>1169</v>
      </c>
      <c r="B44" s="51"/>
      <c r="C44" s="210" t="s">
        <v>548</v>
      </c>
      <c r="D44" s="74" t="s">
        <v>302</v>
      </c>
      <c r="E44" s="49">
        <v>1.5</v>
      </c>
      <c r="F44" s="254"/>
      <c r="G44" s="50" t="str">
        <f t="shared" si="5"/>
        <v xml:space="preserve"> </v>
      </c>
    </row>
    <row r="45" spans="1:8" s="20" customFormat="1" x14ac:dyDescent="0.25">
      <c r="A45" s="41"/>
      <c r="B45" s="41"/>
      <c r="C45" s="211"/>
      <c r="D45" s="76"/>
      <c r="E45" s="134"/>
      <c r="F45" s="157"/>
      <c r="G45" s="46"/>
      <c r="H45" s="202"/>
    </row>
    <row r="46" spans="1:8" s="20" customFormat="1" ht="26.4" customHeight="1" x14ac:dyDescent="0.25">
      <c r="A46" s="350" t="s">
        <v>89</v>
      </c>
      <c r="B46" s="350"/>
      <c r="C46" s="350"/>
      <c r="D46" s="350"/>
      <c r="E46" s="350"/>
      <c r="F46" s="350"/>
      <c r="G46" s="58" t="str">
        <f>IF(SUM(G7:G45)=0,"",SUM(G7:G45))</f>
        <v/>
      </c>
      <c r="H46" s="212"/>
    </row>
    <row r="47" spans="1:8" s="20" customFormat="1" x14ac:dyDescent="0.25">
      <c r="A47" s="21"/>
      <c r="B47" s="21"/>
      <c r="C47" s="59"/>
      <c r="D47" s="21"/>
      <c r="E47" s="131"/>
      <c r="F47" s="60"/>
      <c r="G47" s="61"/>
      <c r="H47" s="212"/>
    </row>
    <row r="48" spans="1:8" s="20" customFormat="1" x14ac:dyDescent="0.25">
      <c r="A48" s="62"/>
      <c r="B48" s="62"/>
      <c r="C48" s="63"/>
      <c r="D48" s="62"/>
      <c r="E48" s="127"/>
      <c r="F48" s="64"/>
      <c r="G48" s="65"/>
      <c r="H48" s="212"/>
    </row>
    <row r="49" spans="1:8" s="20" customFormat="1" x14ac:dyDescent="0.25">
      <c r="A49" s="18" t="str">
        <f>+A2</f>
        <v>PART 6: CONCRETE WORKS - OGEE SPILLWAY AND STILLING BASIN</v>
      </c>
      <c r="B49" s="19"/>
      <c r="D49" s="21"/>
      <c r="E49" s="128"/>
      <c r="F49" s="23"/>
      <c r="G49" s="24"/>
      <c r="H49" s="213"/>
    </row>
    <row r="50" spans="1:8" s="20" customFormat="1" x14ac:dyDescent="0.25">
      <c r="A50" s="18"/>
      <c r="B50" s="19"/>
      <c r="D50" s="21"/>
      <c r="E50" s="128"/>
      <c r="F50" s="23"/>
      <c r="G50" s="24"/>
      <c r="H50" s="213"/>
    </row>
    <row r="51" spans="1:8" s="20" customFormat="1" x14ac:dyDescent="0.25">
      <c r="A51" s="26" t="s">
        <v>0</v>
      </c>
      <c r="B51" s="26" t="s">
        <v>1</v>
      </c>
      <c r="C51" s="27" t="s">
        <v>2</v>
      </c>
      <c r="D51" s="26" t="s">
        <v>3</v>
      </c>
      <c r="E51" s="26" t="s">
        <v>648</v>
      </c>
      <c r="F51" s="28" t="s">
        <v>4</v>
      </c>
      <c r="G51" s="29" t="s">
        <v>5</v>
      </c>
      <c r="H51" s="214"/>
    </row>
    <row r="52" spans="1:8" s="20" customFormat="1" x14ac:dyDescent="0.25">
      <c r="A52" s="203" t="s">
        <v>6</v>
      </c>
      <c r="B52" s="203" t="s">
        <v>7</v>
      </c>
      <c r="C52" s="204"/>
      <c r="D52" s="203"/>
      <c r="E52" s="203"/>
      <c r="F52" s="205"/>
      <c r="G52" s="206"/>
      <c r="H52" s="214"/>
    </row>
    <row r="53" spans="1:8" s="20" customFormat="1" ht="26.4" customHeight="1" x14ac:dyDescent="0.25">
      <c r="A53" s="351" t="s">
        <v>43</v>
      </c>
      <c r="B53" s="351"/>
      <c r="C53" s="351"/>
      <c r="D53" s="351"/>
      <c r="E53" s="351"/>
      <c r="F53" s="351"/>
      <c r="G53" s="58" t="str">
        <f>IF(G46="","",G46)</f>
        <v/>
      </c>
      <c r="H53" s="214"/>
    </row>
    <row r="54" spans="1:8" x14ac:dyDescent="0.25">
      <c r="A54" s="41"/>
      <c r="B54" s="43"/>
      <c r="C54" s="199"/>
      <c r="D54" s="43"/>
      <c r="E54" s="44"/>
      <c r="F54" s="252"/>
      <c r="G54" s="46"/>
    </row>
    <row r="55" spans="1:8" x14ac:dyDescent="0.25">
      <c r="A55" s="41" t="s">
        <v>1170</v>
      </c>
      <c r="B55" s="43">
        <v>8.4</v>
      </c>
      <c r="C55" s="217" t="s">
        <v>353</v>
      </c>
      <c r="D55" s="76"/>
      <c r="E55" s="44"/>
      <c r="F55" s="46"/>
      <c r="G55" s="46"/>
    </row>
    <row r="56" spans="1:8" x14ac:dyDescent="0.25">
      <c r="A56" s="41"/>
      <c r="B56" s="76" t="s">
        <v>354</v>
      </c>
      <c r="C56" s="114" t="s">
        <v>355</v>
      </c>
      <c r="D56" s="76"/>
      <c r="E56" s="44"/>
      <c r="F56" s="252"/>
      <c r="G56" s="46"/>
    </row>
    <row r="57" spans="1:8" ht="26.4" customHeight="1" x14ac:dyDescent="0.25">
      <c r="A57" s="49" t="s">
        <v>1171</v>
      </c>
      <c r="B57" s="51"/>
      <c r="C57" s="52" t="s">
        <v>549</v>
      </c>
      <c r="D57" s="74" t="s">
        <v>141</v>
      </c>
      <c r="E57" s="49">
        <v>100</v>
      </c>
      <c r="F57" s="254"/>
      <c r="G57" s="50" t="str">
        <f t="shared" ref="G57:G58" si="6">IF($F57=" "," ",ROUND($E57*F57,2))</f>
        <v xml:space="preserve"> </v>
      </c>
    </row>
    <row r="58" spans="1:8" ht="26.4" customHeight="1" x14ac:dyDescent="0.25">
      <c r="A58" s="49" t="s">
        <v>1172</v>
      </c>
      <c r="B58" s="74"/>
      <c r="C58" s="52" t="s">
        <v>1223</v>
      </c>
      <c r="D58" s="98" t="s">
        <v>159</v>
      </c>
      <c r="E58" s="49">
        <v>640</v>
      </c>
      <c r="F58" s="3"/>
      <c r="G58" s="50" t="str">
        <f t="shared" si="6"/>
        <v xml:space="preserve"> </v>
      </c>
    </row>
    <row r="59" spans="1:8" x14ac:dyDescent="0.25">
      <c r="A59" s="41"/>
      <c r="B59" s="76"/>
      <c r="C59" s="114"/>
      <c r="D59" s="76"/>
      <c r="E59" s="44"/>
      <c r="F59" s="252"/>
      <c r="G59" s="46"/>
    </row>
    <row r="60" spans="1:8" x14ac:dyDescent="0.25">
      <c r="A60" s="41" t="s">
        <v>1173</v>
      </c>
      <c r="B60" s="76" t="s">
        <v>35</v>
      </c>
      <c r="C60" s="114" t="s">
        <v>358</v>
      </c>
      <c r="D60" s="76"/>
      <c r="E60" s="44"/>
      <c r="F60" s="252"/>
      <c r="G60" s="46"/>
    </row>
    <row r="61" spans="1:8" ht="26.4" x14ac:dyDescent="0.25">
      <c r="A61" s="49" t="s">
        <v>1174</v>
      </c>
      <c r="B61" s="74"/>
      <c r="C61" s="52" t="s">
        <v>1236</v>
      </c>
      <c r="D61" s="49" t="s">
        <v>141</v>
      </c>
      <c r="E61" s="49">
        <v>240</v>
      </c>
      <c r="F61" s="254"/>
      <c r="G61" s="50" t="str">
        <f t="shared" ref="G61:G66" si="7">IF($F61=" "," ",ROUND($E61*F61,2))</f>
        <v xml:space="preserve"> </v>
      </c>
    </row>
    <row r="62" spans="1:8" ht="26.4" x14ac:dyDescent="0.25">
      <c r="A62" s="49" t="s">
        <v>1175</v>
      </c>
      <c r="B62" s="51"/>
      <c r="C62" s="52" t="s">
        <v>1237</v>
      </c>
      <c r="D62" s="49" t="s">
        <v>141</v>
      </c>
      <c r="E62" s="49">
        <v>435</v>
      </c>
      <c r="F62" s="254"/>
      <c r="G62" s="50" t="str">
        <f t="shared" si="7"/>
        <v xml:space="preserve"> </v>
      </c>
    </row>
    <row r="63" spans="1:8" ht="26.4" x14ac:dyDescent="0.25">
      <c r="A63" s="49" t="s">
        <v>1176</v>
      </c>
      <c r="B63" s="51"/>
      <c r="C63" s="210" t="s">
        <v>1348</v>
      </c>
      <c r="D63" s="49" t="s">
        <v>141</v>
      </c>
      <c r="E63" s="49">
        <v>565</v>
      </c>
      <c r="F63" s="254"/>
      <c r="G63" s="50" t="str">
        <f t="shared" si="7"/>
        <v xml:space="preserve"> </v>
      </c>
    </row>
    <row r="64" spans="1:8" ht="26.4" x14ac:dyDescent="0.25">
      <c r="A64" s="49" t="s">
        <v>1177</v>
      </c>
      <c r="B64" s="74"/>
      <c r="C64" s="210" t="s">
        <v>1349</v>
      </c>
      <c r="D64" s="49" t="s">
        <v>141</v>
      </c>
      <c r="E64" s="49">
        <v>10</v>
      </c>
      <c r="F64" s="254"/>
      <c r="G64" s="50" t="str">
        <f t="shared" si="7"/>
        <v xml:space="preserve"> </v>
      </c>
    </row>
    <row r="65" spans="1:7" ht="26.4" x14ac:dyDescent="0.25">
      <c r="A65" s="49" t="s">
        <v>1178</v>
      </c>
      <c r="B65" s="74"/>
      <c r="C65" s="210" t="s">
        <v>1238</v>
      </c>
      <c r="D65" s="49" t="s">
        <v>141</v>
      </c>
      <c r="E65" s="49">
        <v>570</v>
      </c>
      <c r="F65" s="254"/>
      <c r="G65" s="50" t="str">
        <f t="shared" si="7"/>
        <v xml:space="preserve"> </v>
      </c>
    </row>
    <row r="66" spans="1:7" ht="26.4" x14ac:dyDescent="0.25">
      <c r="A66" s="49" t="s">
        <v>1179</v>
      </c>
      <c r="B66" s="51"/>
      <c r="C66" s="210" t="s">
        <v>1239</v>
      </c>
      <c r="D66" s="49" t="s">
        <v>141</v>
      </c>
      <c r="E66" s="49">
        <v>20</v>
      </c>
      <c r="F66" s="254"/>
      <c r="G66" s="50" t="str">
        <f t="shared" si="7"/>
        <v xml:space="preserve"> </v>
      </c>
    </row>
    <row r="67" spans="1:7" x14ac:dyDescent="0.25">
      <c r="A67" s="41"/>
      <c r="B67" s="43"/>
      <c r="C67" s="199"/>
      <c r="D67" s="41"/>
      <c r="E67" s="44"/>
      <c r="F67" s="253"/>
      <c r="G67" s="46"/>
    </row>
    <row r="68" spans="1:7" ht="39.6" x14ac:dyDescent="0.25">
      <c r="A68" s="49" t="s">
        <v>1350</v>
      </c>
      <c r="B68" s="51" t="s">
        <v>1351</v>
      </c>
      <c r="C68" s="210" t="s">
        <v>1352</v>
      </c>
      <c r="D68" s="49" t="s">
        <v>141</v>
      </c>
      <c r="E68" s="49">
        <v>500</v>
      </c>
      <c r="F68" s="254"/>
      <c r="G68" s="50" t="str">
        <f t="shared" ref="G68" si="8">IF($F68=" "," ",ROUND($E68*F68,2))</f>
        <v xml:space="preserve"> </v>
      </c>
    </row>
    <row r="69" spans="1:7" x14ac:dyDescent="0.25">
      <c r="A69" s="41"/>
      <c r="B69" s="31"/>
      <c r="C69" s="42"/>
      <c r="D69" s="43"/>
      <c r="E69" s="44"/>
      <c r="F69" s="45"/>
      <c r="G69" s="46" t="s">
        <v>90</v>
      </c>
    </row>
    <row r="70" spans="1:7" x14ac:dyDescent="0.25">
      <c r="A70" s="41" t="s">
        <v>1180</v>
      </c>
      <c r="B70" s="76" t="s">
        <v>30</v>
      </c>
      <c r="C70" s="114" t="s">
        <v>550</v>
      </c>
      <c r="D70" s="76"/>
      <c r="E70" s="44"/>
      <c r="F70" s="194"/>
      <c r="G70" s="46" t="s">
        <v>90</v>
      </c>
    </row>
    <row r="71" spans="1:7" ht="26.4" customHeight="1" x14ac:dyDescent="0.25">
      <c r="A71" s="49" t="s">
        <v>1181</v>
      </c>
      <c r="B71" s="51"/>
      <c r="C71" s="56" t="s">
        <v>551</v>
      </c>
      <c r="D71" s="98" t="s">
        <v>159</v>
      </c>
      <c r="E71" s="49">
        <v>45</v>
      </c>
      <c r="F71" s="10"/>
      <c r="G71" s="50" t="str">
        <f t="shared" ref="G71:G76" si="9">IF($F71=" "," ",ROUND($E71*F71,2))</f>
        <v xml:space="preserve"> </v>
      </c>
    </row>
    <row r="72" spans="1:7" ht="26.4" x14ac:dyDescent="0.25">
      <c r="A72" s="49" t="s">
        <v>1182</v>
      </c>
      <c r="B72" s="51"/>
      <c r="C72" s="113" t="s">
        <v>552</v>
      </c>
      <c r="D72" s="98" t="s">
        <v>159</v>
      </c>
      <c r="E72" s="49">
        <v>550</v>
      </c>
      <c r="F72" s="10"/>
      <c r="G72" s="50" t="str">
        <f t="shared" si="9"/>
        <v xml:space="preserve"> </v>
      </c>
    </row>
    <row r="73" spans="1:7" ht="26.4" customHeight="1" x14ac:dyDescent="0.25">
      <c r="A73" s="49" t="s">
        <v>1183</v>
      </c>
      <c r="B73" s="51"/>
      <c r="C73" s="210" t="s">
        <v>553</v>
      </c>
      <c r="D73" s="98" t="s">
        <v>159</v>
      </c>
      <c r="E73" s="49">
        <v>150</v>
      </c>
      <c r="F73" s="10"/>
      <c r="G73" s="50" t="str">
        <f t="shared" si="9"/>
        <v xml:space="preserve"> </v>
      </c>
    </row>
    <row r="74" spans="1:7" ht="26.4" customHeight="1" x14ac:dyDescent="0.25">
      <c r="A74" s="49" t="s">
        <v>1184</v>
      </c>
      <c r="B74" s="74"/>
      <c r="C74" s="210" t="s">
        <v>554</v>
      </c>
      <c r="D74" s="98" t="s">
        <v>159</v>
      </c>
      <c r="E74" s="49">
        <v>8</v>
      </c>
      <c r="F74" s="10"/>
      <c r="G74" s="50" t="str">
        <f t="shared" si="9"/>
        <v xml:space="preserve"> </v>
      </c>
    </row>
    <row r="75" spans="1:7" ht="26.4" customHeight="1" x14ac:dyDescent="0.25">
      <c r="A75" s="49" t="s">
        <v>1185</v>
      </c>
      <c r="B75" s="74"/>
      <c r="C75" s="210" t="s">
        <v>555</v>
      </c>
      <c r="D75" s="98" t="s">
        <v>159</v>
      </c>
      <c r="E75" s="49">
        <v>6</v>
      </c>
      <c r="F75" s="10"/>
      <c r="G75" s="50" t="str">
        <f t="shared" si="9"/>
        <v xml:space="preserve"> </v>
      </c>
    </row>
    <row r="76" spans="1:7" ht="26.4" customHeight="1" x14ac:dyDescent="0.25">
      <c r="A76" s="49" t="s">
        <v>1186</v>
      </c>
      <c r="B76" s="49"/>
      <c r="C76" s="210" t="s">
        <v>556</v>
      </c>
      <c r="D76" s="98" t="s">
        <v>159</v>
      </c>
      <c r="E76" s="124">
        <v>85</v>
      </c>
      <c r="F76" s="10"/>
      <c r="G76" s="50" t="str">
        <f t="shared" si="9"/>
        <v xml:space="preserve"> </v>
      </c>
    </row>
    <row r="77" spans="1:7" x14ac:dyDescent="0.25">
      <c r="A77" s="41"/>
      <c r="B77" s="76"/>
      <c r="C77" s="199"/>
      <c r="D77" s="122"/>
      <c r="E77" s="44"/>
      <c r="F77" s="194"/>
      <c r="G77" s="46"/>
    </row>
    <row r="78" spans="1:7" x14ac:dyDescent="0.25">
      <c r="A78" s="41"/>
      <c r="B78" s="76" t="s">
        <v>369</v>
      </c>
      <c r="C78" s="69" t="s">
        <v>370</v>
      </c>
      <c r="D78" s="41"/>
      <c r="E78" s="44"/>
      <c r="F78" s="194"/>
      <c r="G78" s="46"/>
    </row>
    <row r="79" spans="1:7" ht="26.4" x14ac:dyDescent="0.25">
      <c r="A79" s="49" t="s">
        <v>1187</v>
      </c>
      <c r="B79" s="74"/>
      <c r="C79" s="97" t="s">
        <v>557</v>
      </c>
      <c r="D79" s="49" t="s">
        <v>133</v>
      </c>
      <c r="E79" s="49">
        <v>150</v>
      </c>
      <c r="F79" s="10"/>
      <c r="G79" s="50" t="str">
        <f t="shared" ref="G79:G82" si="10">IF($F79=" "," ",ROUND($E79*F79,2))</f>
        <v xml:space="preserve"> </v>
      </c>
    </row>
    <row r="80" spans="1:7" ht="26.4" x14ac:dyDescent="0.25">
      <c r="A80" s="49" t="s">
        <v>1188</v>
      </c>
      <c r="B80" s="74"/>
      <c r="C80" s="97" t="s">
        <v>558</v>
      </c>
      <c r="D80" s="49" t="s">
        <v>133</v>
      </c>
      <c r="E80" s="49">
        <v>150</v>
      </c>
      <c r="F80" s="10"/>
      <c r="G80" s="50" t="str">
        <f t="shared" si="10"/>
        <v xml:space="preserve"> </v>
      </c>
    </row>
    <row r="81" spans="1:8" ht="26.4" customHeight="1" x14ac:dyDescent="0.25">
      <c r="A81" s="49" t="s">
        <v>1189</v>
      </c>
      <c r="B81" s="74"/>
      <c r="C81" s="56" t="s">
        <v>559</v>
      </c>
      <c r="D81" s="74" t="s">
        <v>133</v>
      </c>
      <c r="E81" s="49">
        <v>150</v>
      </c>
      <c r="F81" s="10"/>
      <c r="G81" s="50" t="str">
        <f t="shared" si="10"/>
        <v xml:space="preserve"> </v>
      </c>
    </row>
    <row r="82" spans="1:8" ht="26.4" customHeight="1" x14ac:dyDescent="0.25">
      <c r="A82" s="49" t="s">
        <v>1190</v>
      </c>
      <c r="B82" s="74"/>
      <c r="C82" s="56" t="s">
        <v>560</v>
      </c>
      <c r="D82" s="74" t="s">
        <v>21</v>
      </c>
      <c r="E82" s="49">
        <v>40</v>
      </c>
      <c r="F82" s="10"/>
      <c r="G82" s="50" t="str">
        <f t="shared" si="10"/>
        <v xml:space="preserve"> </v>
      </c>
    </row>
    <row r="83" spans="1:8" x14ac:dyDescent="0.25">
      <c r="A83" s="41"/>
      <c r="B83" s="76"/>
      <c r="C83" s="71"/>
      <c r="D83" s="76"/>
      <c r="E83" s="44"/>
      <c r="F83" s="194"/>
      <c r="G83" s="46" t="s">
        <v>90</v>
      </c>
    </row>
    <row r="84" spans="1:8" s="20" customFormat="1" ht="26.4" customHeight="1" x14ac:dyDescent="0.25">
      <c r="A84" s="350" t="s">
        <v>89</v>
      </c>
      <c r="B84" s="350"/>
      <c r="C84" s="350"/>
      <c r="D84" s="350"/>
      <c r="E84" s="350"/>
      <c r="F84" s="350"/>
      <c r="G84" s="58" t="str">
        <f>IF(SUM(G53:G83)=0,"",SUM(G53:G83))</f>
        <v/>
      </c>
      <c r="H84" s="212"/>
    </row>
    <row r="85" spans="1:8" s="20" customFormat="1" x14ac:dyDescent="0.25">
      <c r="A85" s="21"/>
      <c r="B85" s="21"/>
      <c r="C85" s="59"/>
      <c r="D85" s="21"/>
      <c r="E85" s="131"/>
      <c r="F85" s="60"/>
      <c r="G85" s="61"/>
      <c r="H85" s="212"/>
    </row>
    <row r="86" spans="1:8" s="20" customFormat="1" x14ac:dyDescent="0.25">
      <c r="A86" s="62"/>
      <c r="B86" s="62"/>
      <c r="C86" s="63"/>
      <c r="D86" s="62"/>
      <c r="E86" s="127"/>
      <c r="F86" s="64"/>
      <c r="G86" s="65"/>
      <c r="H86" s="212"/>
    </row>
    <row r="87" spans="1:8" s="20" customFormat="1" x14ac:dyDescent="0.25">
      <c r="A87" s="18" t="str">
        <f>+A2</f>
        <v>PART 6: CONCRETE WORKS - OGEE SPILLWAY AND STILLING BASIN</v>
      </c>
      <c r="B87" s="19"/>
      <c r="D87" s="21"/>
      <c r="E87" s="128"/>
      <c r="F87" s="23"/>
      <c r="G87" s="24"/>
      <c r="H87" s="213"/>
    </row>
    <row r="88" spans="1:8" s="20" customFormat="1" x14ac:dyDescent="0.25">
      <c r="A88" s="18"/>
      <c r="B88" s="19"/>
      <c r="D88" s="21"/>
      <c r="E88" s="128"/>
      <c r="F88" s="23"/>
      <c r="G88" s="24"/>
      <c r="H88" s="213"/>
    </row>
    <row r="89" spans="1:8" s="20" customFormat="1" x14ac:dyDescent="0.25">
      <c r="A89" s="26" t="s">
        <v>0</v>
      </c>
      <c r="B89" s="26" t="s">
        <v>1</v>
      </c>
      <c r="C89" s="27" t="s">
        <v>2</v>
      </c>
      <c r="D89" s="26" t="s">
        <v>3</v>
      </c>
      <c r="E89" s="26" t="s">
        <v>648</v>
      </c>
      <c r="F89" s="28" t="s">
        <v>4</v>
      </c>
      <c r="G89" s="29" t="s">
        <v>5</v>
      </c>
      <c r="H89" s="214"/>
    </row>
    <row r="90" spans="1:8" s="20" customFormat="1" x14ac:dyDescent="0.25">
      <c r="A90" s="203" t="s">
        <v>6</v>
      </c>
      <c r="B90" s="203" t="s">
        <v>7</v>
      </c>
      <c r="C90" s="204"/>
      <c r="D90" s="203"/>
      <c r="E90" s="203"/>
      <c r="F90" s="205"/>
      <c r="G90" s="206"/>
      <c r="H90" s="214"/>
    </row>
    <row r="91" spans="1:8" s="20" customFormat="1" ht="26.4" customHeight="1" x14ac:dyDescent="0.25">
      <c r="A91" s="351" t="s">
        <v>43</v>
      </c>
      <c r="B91" s="351"/>
      <c r="C91" s="351"/>
      <c r="D91" s="351"/>
      <c r="E91" s="351"/>
      <c r="F91" s="351"/>
      <c r="G91" s="58" t="str">
        <f>IF(G84="","",G84)</f>
        <v/>
      </c>
      <c r="H91" s="214"/>
    </row>
    <row r="92" spans="1:8" x14ac:dyDescent="0.25">
      <c r="A92" s="41"/>
      <c r="B92" s="41"/>
      <c r="C92" s="211"/>
      <c r="D92" s="122"/>
      <c r="E92" s="44"/>
      <c r="F92" s="248"/>
      <c r="G92" s="46" t="s">
        <v>90</v>
      </c>
    </row>
    <row r="93" spans="1:8" ht="26.4" customHeight="1" x14ac:dyDescent="0.25">
      <c r="A93" s="41">
        <v>6.11</v>
      </c>
      <c r="B93" s="41" t="s">
        <v>387</v>
      </c>
      <c r="C93" s="220" t="s">
        <v>561</v>
      </c>
      <c r="D93" s="122"/>
      <c r="E93" s="120"/>
      <c r="F93" s="157"/>
      <c r="G93" s="46" t="s">
        <v>90</v>
      </c>
    </row>
    <row r="94" spans="1:8" ht="26.4" customHeight="1" x14ac:dyDescent="0.25">
      <c r="A94" s="49" t="s">
        <v>1191</v>
      </c>
      <c r="B94" s="49"/>
      <c r="C94" s="97" t="s">
        <v>562</v>
      </c>
      <c r="D94" s="98" t="s">
        <v>21</v>
      </c>
      <c r="E94" s="124">
        <v>1</v>
      </c>
      <c r="F94" s="10"/>
      <c r="G94" s="50" t="str">
        <f t="shared" ref="G94:G97" si="11">IF($F94=" "," ",ROUND($E94*F94,2))</f>
        <v xml:space="preserve"> </v>
      </c>
    </row>
    <row r="95" spans="1:8" ht="26.4" customHeight="1" x14ac:dyDescent="0.25">
      <c r="A95" s="49" t="s">
        <v>1192</v>
      </c>
      <c r="B95" s="49"/>
      <c r="C95" s="97" t="s">
        <v>563</v>
      </c>
      <c r="D95" s="98" t="s">
        <v>21</v>
      </c>
      <c r="E95" s="124">
        <v>2</v>
      </c>
      <c r="F95" s="10"/>
      <c r="G95" s="50" t="str">
        <f t="shared" si="11"/>
        <v xml:space="preserve"> </v>
      </c>
    </row>
    <row r="96" spans="1:8" ht="26.4" x14ac:dyDescent="0.25">
      <c r="A96" s="49" t="s">
        <v>1193</v>
      </c>
      <c r="B96" s="49"/>
      <c r="C96" s="97" t="s">
        <v>564</v>
      </c>
      <c r="D96" s="98" t="s">
        <v>21</v>
      </c>
      <c r="E96" s="124">
        <v>10</v>
      </c>
      <c r="F96" s="10"/>
      <c r="G96" s="50" t="str">
        <f t="shared" si="11"/>
        <v xml:space="preserve"> </v>
      </c>
    </row>
    <row r="97" spans="1:8" ht="26.4" x14ac:dyDescent="0.25">
      <c r="A97" s="49" t="s">
        <v>1194</v>
      </c>
      <c r="B97" s="49"/>
      <c r="C97" s="97" t="s">
        <v>565</v>
      </c>
      <c r="D97" s="98" t="s">
        <v>21</v>
      </c>
      <c r="E97" s="49">
        <v>30</v>
      </c>
      <c r="F97" s="10"/>
      <c r="G97" s="50" t="str">
        <f t="shared" si="11"/>
        <v xml:space="preserve"> </v>
      </c>
    </row>
    <row r="98" spans="1:8" s="20" customFormat="1" x14ac:dyDescent="0.25">
      <c r="A98" s="41"/>
      <c r="B98" s="41"/>
      <c r="C98" s="211"/>
      <c r="D98" s="76"/>
      <c r="E98" s="134"/>
      <c r="F98" s="157"/>
      <c r="G98" s="46"/>
      <c r="H98" s="202"/>
    </row>
    <row r="99" spans="1:8" x14ac:dyDescent="0.25">
      <c r="A99" s="41"/>
      <c r="B99" s="68" t="s">
        <v>398</v>
      </c>
      <c r="C99" s="220" t="s">
        <v>399</v>
      </c>
      <c r="D99" s="122"/>
      <c r="E99" s="120"/>
      <c r="F99" s="157"/>
      <c r="G99" s="46"/>
    </row>
    <row r="100" spans="1:8" x14ac:dyDescent="0.25">
      <c r="A100" s="41"/>
      <c r="B100" s="41"/>
      <c r="C100" s="221"/>
      <c r="D100" s="122"/>
      <c r="E100" s="120"/>
      <c r="F100" s="157"/>
      <c r="G100" s="46"/>
    </row>
    <row r="101" spans="1:8" ht="26.4" customHeight="1" x14ac:dyDescent="0.25">
      <c r="A101" s="41">
        <v>6.12</v>
      </c>
      <c r="B101" s="41" t="s">
        <v>400</v>
      </c>
      <c r="C101" s="32" t="s">
        <v>401</v>
      </c>
      <c r="D101" s="122"/>
      <c r="E101" s="120"/>
      <c r="F101" s="157"/>
      <c r="G101" s="46"/>
    </row>
    <row r="102" spans="1:8" ht="26.4" x14ac:dyDescent="0.25">
      <c r="A102" s="49" t="s">
        <v>1195</v>
      </c>
      <c r="B102" s="74"/>
      <c r="C102" s="56" t="s">
        <v>566</v>
      </c>
      <c r="D102" s="51" t="s">
        <v>21</v>
      </c>
      <c r="E102" s="49">
        <v>50</v>
      </c>
      <c r="F102" s="10"/>
      <c r="G102" s="50" t="str">
        <f t="shared" ref="G102:G107" si="12">IF($F102=" "," ",ROUND($E102*F102,2))</f>
        <v xml:space="preserve"> </v>
      </c>
    </row>
    <row r="103" spans="1:8" ht="26.4" x14ac:dyDescent="0.25">
      <c r="A103" s="49" t="s">
        <v>1196</v>
      </c>
      <c r="B103" s="74"/>
      <c r="C103" s="52" t="s">
        <v>567</v>
      </c>
      <c r="D103" s="51" t="s">
        <v>21</v>
      </c>
      <c r="E103" s="49">
        <v>50</v>
      </c>
      <c r="F103" s="10"/>
      <c r="G103" s="50" t="str">
        <f t="shared" si="12"/>
        <v xml:space="preserve"> </v>
      </c>
    </row>
    <row r="104" spans="1:8" ht="26.4" customHeight="1" x14ac:dyDescent="0.25">
      <c r="A104" s="49" t="s">
        <v>1197</v>
      </c>
      <c r="B104" s="49"/>
      <c r="C104" s="116" t="s">
        <v>568</v>
      </c>
      <c r="D104" s="98" t="s">
        <v>21</v>
      </c>
      <c r="E104" s="124">
        <v>128</v>
      </c>
      <c r="F104" s="10"/>
      <c r="G104" s="50" t="str">
        <f t="shared" si="12"/>
        <v xml:space="preserve"> </v>
      </c>
    </row>
    <row r="105" spans="1:8" ht="26.4" x14ac:dyDescent="0.25">
      <c r="A105" s="49" t="s">
        <v>1198</v>
      </c>
      <c r="B105" s="49"/>
      <c r="C105" s="116" t="s">
        <v>569</v>
      </c>
      <c r="D105" s="98" t="s">
        <v>21</v>
      </c>
      <c r="E105" s="124">
        <v>60</v>
      </c>
      <c r="F105" s="10"/>
      <c r="G105" s="50" t="str">
        <f t="shared" si="12"/>
        <v xml:space="preserve"> </v>
      </c>
    </row>
    <row r="106" spans="1:8" ht="26.4" x14ac:dyDescent="0.25">
      <c r="A106" s="49" t="s">
        <v>1199</v>
      </c>
      <c r="B106" s="49"/>
      <c r="C106" s="116" t="s">
        <v>570</v>
      </c>
      <c r="D106" s="51" t="s">
        <v>255</v>
      </c>
      <c r="E106" s="49">
        <v>10</v>
      </c>
      <c r="F106" s="10"/>
      <c r="G106" s="50" t="str">
        <f t="shared" si="12"/>
        <v xml:space="preserve"> </v>
      </c>
    </row>
    <row r="107" spans="1:8" ht="26.4" customHeight="1" x14ac:dyDescent="0.25">
      <c r="A107" s="49" t="s">
        <v>1200</v>
      </c>
      <c r="B107" s="49"/>
      <c r="C107" s="116" t="s">
        <v>571</v>
      </c>
      <c r="D107" s="51" t="s">
        <v>255</v>
      </c>
      <c r="E107" s="49">
        <v>48</v>
      </c>
      <c r="F107" s="10"/>
      <c r="G107" s="50" t="str">
        <f t="shared" si="12"/>
        <v xml:space="preserve"> </v>
      </c>
    </row>
    <row r="108" spans="1:8" x14ac:dyDescent="0.25">
      <c r="A108" s="41"/>
      <c r="B108" s="41"/>
      <c r="C108" s="221"/>
      <c r="D108" s="43"/>
      <c r="E108" s="44"/>
      <c r="F108" s="194"/>
      <c r="G108" s="46"/>
    </row>
    <row r="109" spans="1:8" ht="26.4" customHeight="1" x14ac:dyDescent="0.25">
      <c r="A109" s="41">
        <v>6.13</v>
      </c>
      <c r="B109" s="41" t="s">
        <v>405</v>
      </c>
      <c r="C109" s="220" t="s">
        <v>406</v>
      </c>
      <c r="D109" s="122"/>
      <c r="E109" s="120"/>
      <c r="F109" s="157"/>
      <c r="G109" s="46"/>
    </row>
    <row r="110" spans="1:8" ht="26.4" x14ac:dyDescent="0.25">
      <c r="A110" s="49" t="s">
        <v>1201</v>
      </c>
      <c r="B110" s="49"/>
      <c r="C110" s="56" t="s">
        <v>566</v>
      </c>
      <c r="D110" s="98" t="s">
        <v>133</v>
      </c>
      <c r="E110" s="124">
        <v>50</v>
      </c>
      <c r="F110" s="6"/>
      <c r="G110" s="50" t="str">
        <f t="shared" ref="G110:G115" si="13">IF($F110=" "," ",ROUND($E110*F110,2))</f>
        <v xml:space="preserve"> </v>
      </c>
    </row>
    <row r="111" spans="1:8" ht="26.4" x14ac:dyDescent="0.25">
      <c r="A111" s="49" t="s">
        <v>1202</v>
      </c>
      <c r="B111" s="49"/>
      <c r="C111" s="52" t="s">
        <v>567</v>
      </c>
      <c r="D111" s="98" t="s">
        <v>133</v>
      </c>
      <c r="E111" s="124">
        <v>50</v>
      </c>
      <c r="F111" s="6"/>
      <c r="G111" s="50" t="str">
        <f t="shared" si="13"/>
        <v xml:space="preserve"> </v>
      </c>
    </row>
    <row r="112" spans="1:8" ht="26.4" customHeight="1" x14ac:dyDescent="0.25">
      <c r="A112" s="49" t="s">
        <v>1203</v>
      </c>
      <c r="B112" s="49"/>
      <c r="C112" s="116" t="s">
        <v>568</v>
      </c>
      <c r="D112" s="98" t="s">
        <v>133</v>
      </c>
      <c r="E112" s="124">
        <v>520</v>
      </c>
      <c r="F112" s="6"/>
      <c r="G112" s="50" t="str">
        <f t="shared" si="13"/>
        <v xml:space="preserve"> </v>
      </c>
    </row>
    <row r="113" spans="1:8" ht="26.4" x14ac:dyDescent="0.25">
      <c r="A113" s="49" t="s">
        <v>1204</v>
      </c>
      <c r="B113" s="49"/>
      <c r="C113" s="116" t="s">
        <v>569</v>
      </c>
      <c r="D113" s="98" t="s">
        <v>133</v>
      </c>
      <c r="E113" s="124">
        <v>200</v>
      </c>
      <c r="F113" s="6"/>
      <c r="G113" s="50" t="str">
        <f t="shared" si="13"/>
        <v xml:space="preserve"> </v>
      </c>
    </row>
    <row r="114" spans="1:8" ht="26.4" x14ac:dyDescent="0.25">
      <c r="A114" s="49" t="s">
        <v>1205</v>
      </c>
      <c r="B114" s="74"/>
      <c r="C114" s="116" t="s">
        <v>570</v>
      </c>
      <c r="D114" s="51" t="s">
        <v>133</v>
      </c>
      <c r="E114" s="49">
        <v>180</v>
      </c>
      <c r="F114" s="6"/>
      <c r="G114" s="50" t="str">
        <f t="shared" si="13"/>
        <v xml:space="preserve"> </v>
      </c>
    </row>
    <row r="115" spans="1:8" ht="26.4" customHeight="1" x14ac:dyDescent="0.25">
      <c r="A115" s="49" t="s">
        <v>1206</v>
      </c>
      <c r="B115" s="74"/>
      <c r="C115" s="116" t="s">
        <v>571</v>
      </c>
      <c r="D115" s="49" t="s">
        <v>133</v>
      </c>
      <c r="E115" s="49">
        <v>195</v>
      </c>
      <c r="F115" s="6"/>
      <c r="G115" s="50" t="str">
        <f t="shared" si="13"/>
        <v xml:space="preserve"> </v>
      </c>
    </row>
    <row r="116" spans="1:8" x14ac:dyDescent="0.25">
      <c r="A116" s="41"/>
      <c r="B116" s="76"/>
      <c r="C116" s="221"/>
      <c r="D116" s="44"/>
      <c r="E116" s="44"/>
      <c r="F116" s="157"/>
      <c r="G116" s="46"/>
    </row>
    <row r="117" spans="1:8" s="20" customFormat="1" ht="26.4" customHeight="1" x14ac:dyDescent="0.25">
      <c r="A117" s="350" t="s">
        <v>89</v>
      </c>
      <c r="B117" s="350"/>
      <c r="C117" s="350"/>
      <c r="D117" s="350"/>
      <c r="E117" s="350"/>
      <c r="F117" s="350"/>
      <c r="G117" s="58" t="str">
        <f>IF(SUM(G91:G116)=0,"",SUM(G91:G116))</f>
        <v/>
      </c>
      <c r="H117" s="212"/>
    </row>
    <row r="118" spans="1:8" s="20" customFormat="1" x14ac:dyDescent="0.25">
      <c r="A118" s="21"/>
      <c r="B118" s="21"/>
      <c r="C118" s="59"/>
      <c r="D118" s="21"/>
      <c r="E118" s="131"/>
      <c r="F118" s="60"/>
      <c r="G118" s="61"/>
      <c r="H118" s="212"/>
    </row>
    <row r="119" spans="1:8" s="20" customFormat="1" x14ac:dyDescent="0.25">
      <c r="A119" s="62"/>
      <c r="B119" s="62"/>
      <c r="C119" s="63"/>
      <c r="D119" s="62"/>
      <c r="E119" s="127"/>
      <c r="F119" s="64"/>
      <c r="G119" s="65"/>
      <c r="H119" s="212"/>
    </row>
    <row r="120" spans="1:8" s="20" customFormat="1" x14ac:dyDescent="0.25">
      <c r="A120" s="18" t="str">
        <f>+A2</f>
        <v>PART 6: CONCRETE WORKS - OGEE SPILLWAY AND STILLING BASIN</v>
      </c>
      <c r="B120" s="19"/>
      <c r="D120" s="21"/>
      <c r="E120" s="128"/>
      <c r="F120" s="23"/>
      <c r="G120" s="24"/>
      <c r="H120" s="213"/>
    </row>
    <row r="121" spans="1:8" s="20" customFormat="1" x14ac:dyDescent="0.25">
      <c r="A121" s="18"/>
      <c r="B121" s="19"/>
      <c r="D121" s="21"/>
      <c r="E121" s="128"/>
      <c r="F121" s="23"/>
      <c r="G121" s="24"/>
      <c r="H121" s="213"/>
    </row>
    <row r="122" spans="1:8" s="20" customFormat="1" x14ac:dyDescent="0.25">
      <c r="A122" s="26" t="s">
        <v>0</v>
      </c>
      <c r="B122" s="26" t="s">
        <v>1</v>
      </c>
      <c r="C122" s="27" t="s">
        <v>2</v>
      </c>
      <c r="D122" s="26" t="s">
        <v>3</v>
      </c>
      <c r="E122" s="26" t="s">
        <v>648</v>
      </c>
      <c r="F122" s="28" t="s">
        <v>4</v>
      </c>
      <c r="G122" s="29" t="s">
        <v>5</v>
      </c>
      <c r="H122" s="214"/>
    </row>
    <row r="123" spans="1:8" s="20" customFormat="1" x14ac:dyDescent="0.25">
      <c r="A123" s="203" t="s">
        <v>6</v>
      </c>
      <c r="B123" s="203" t="s">
        <v>7</v>
      </c>
      <c r="C123" s="204"/>
      <c r="D123" s="203"/>
      <c r="E123" s="203"/>
      <c r="F123" s="205"/>
      <c r="G123" s="206"/>
      <c r="H123" s="214"/>
    </row>
    <row r="124" spans="1:8" s="20" customFormat="1" ht="26.4" customHeight="1" x14ac:dyDescent="0.25">
      <c r="A124" s="351" t="s">
        <v>43</v>
      </c>
      <c r="B124" s="351"/>
      <c r="C124" s="351"/>
      <c r="D124" s="351"/>
      <c r="E124" s="351"/>
      <c r="F124" s="351"/>
      <c r="G124" s="58" t="str">
        <f>IF(G117="","",G117)</f>
        <v/>
      </c>
      <c r="H124" s="214"/>
    </row>
    <row r="125" spans="1:8" x14ac:dyDescent="0.25">
      <c r="A125" s="41"/>
      <c r="B125" s="41"/>
      <c r="C125" s="221"/>
      <c r="D125" s="43"/>
      <c r="E125" s="44"/>
      <c r="F125" s="194"/>
      <c r="G125" s="46"/>
    </row>
    <row r="126" spans="1:8" ht="26.4" customHeight="1" x14ac:dyDescent="0.25">
      <c r="A126" s="41" t="s">
        <v>1207</v>
      </c>
      <c r="B126" s="76" t="s">
        <v>408</v>
      </c>
      <c r="C126" s="114" t="s">
        <v>572</v>
      </c>
      <c r="D126" s="44"/>
      <c r="E126" s="44"/>
      <c r="F126" s="194"/>
      <c r="G126" s="46"/>
    </row>
    <row r="127" spans="1:8" ht="26.4" x14ac:dyDescent="0.25">
      <c r="A127" s="49" t="s">
        <v>1208</v>
      </c>
      <c r="B127" s="74"/>
      <c r="C127" s="56" t="s">
        <v>566</v>
      </c>
      <c r="D127" s="98" t="s">
        <v>133</v>
      </c>
      <c r="E127" s="49">
        <v>50</v>
      </c>
      <c r="F127" s="10"/>
      <c r="G127" s="50" t="str">
        <f t="shared" ref="G127:G132" si="14">IF($F127=" "," ",ROUND($E127*F127,2))</f>
        <v xml:space="preserve"> </v>
      </c>
    </row>
    <row r="128" spans="1:8" ht="26.4" x14ac:dyDescent="0.25">
      <c r="A128" s="49" t="s">
        <v>1209</v>
      </c>
      <c r="B128" s="74"/>
      <c r="C128" s="52" t="s">
        <v>567</v>
      </c>
      <c r="D128" s="98" t="s">
        <v>133</v>
      </c>
      <c r="E128" s="49">
        <v>50</v>
      </c>
      <c r="F128" s="10"/>
      <c r="G128" s="50" t="str">
        <f t="shared" si="14"/>
        <v xml:space="preserve"> </v>
      </c>
    </row>
    <row r="129" spans="1:7" ht="26.4" customHeight="1" x14ac:dyDescent="0.25">
      <c r="A129" s="49" t="s">
        <v>1210</v>
      </c>
      <c r="B129" s="49"/>
      <c r="C129" s="116" t="s">
        <v>573</v>
      </c>
      <c r="D129" s="98" t="s">
        <v>133</v>
      </c>
      <c r="E129" s="49">
        <v>520</v>
      </c>
      <c r="F129" s="10"/>
      <c r="G129" s="50" t="str">
        <f t="shared" si="14"/>
        <v xml:space="preserve"> </v>
      </c>
    </row>
    <row r="130" spans="1:7" ht="26.4" x14ac:dyDescent="0.25">
      <c r="A130" s="49" t="s">
        <v>1211</v>
      </c>
      <c r="B130" s="79"/>
      <c r="C130" s="116" t="s">
        <v>574</v>
      </c>
      <c r="D130" s="98" t="s">
        <v>133</v>
      </c>
      <c r="E130" s="49">
        <v>200</v>
      </c>
      <c r="F130" s="10"/>
      <c r="G130" s="50" t="str">
        <f t="shared" si="14"/>
        <v xml:space="preserve"> </v>
      </c>
    </row>
    <row r="131" spans="1:7" ht="26.4" x14ac:dyDescent="0.25">
      <c r="A131" s="49" t="s">
        <v>1212</v>
      </c>
      <c r="B131" s="49"/>
      <c r="C131" s="116" t="s">
        <v>575</v>
      </c>
      <c r="D131" s="51" t="s">
        <v>133</v>
      </c>
      <c r="E131" s="49">
        <v>180</v>
      </c>
      <c r="F131" s="10"/>
      <c r="G131" s="50" t="str">
        <f t="shared" si="14"/>
        <v xml:space="preserve"> </v>
      </c>
    </row>
    <row r="132" spans="1:7" ht="26.4" x14ac:dyDescent="0.25">
      <c r="A132" s="49" t="s">
        <v>1213</v>
      </c>
      <c r="B132" s="49"/>
      <c r="C132" s="116" t="s">
        <v>576</v>
      </c>
      <c r="D132" s="51" t="s">
        <v>133</v>
      </c>
      <c r="E132" s="49">
        <v>195</v>
      </c>
      <c r="F132" s="10"/>
      <c r="G132" s="50" t="str">
        <f t="shared" si="14"/>
        <v xml:space="preserve"> </v>
      </c>
    </row>
    <row r="133" spans="1:7" x14ac:dyDescent="0.25">
      <c r="A133" s="41"/>
      <c r="B133" s="31"/>
      <c r="C133" s="42"/>
      <c r="D133" s="43"/>
      <c r="E133" s="44"/>
      <c r="F133" s="45"/>
      <c r="G133" s="46"/>
    </row>
    <row r="134" spans="1:7" x14ac:dyDescent="0.25">
      <c r="A134" s="251"/>
      <c r="B134" s="68" t="s">
        <v>180</v>
      </c>
      <c r="C134" s="220" t="s">
        <v>414</v>
      </c>
      <c r="D134" s="76"/>
      <c r="E134" s="44"/>
      <c r="F134" s="194"/>
      <c r="G134" s="46"/>
    </row>
    <row r="135" spans="1:7" x14ac:dyDescent="0.25">
      <c r="A135" s="41"/>
      <c r="B135" s="207" t="s">
        <v>415</v>
      </c>
      <c r="C135" s="221"/>
      <c r="D135" s="76"/>
      <c r="E135" s="44"/>
      <c r="F135" s="194"/>
      <c r="G135" s="46"/>
    </row>
    <row r="136" spans="1:7" ht="26.4" customHeight="1" x14ac:dyDescent="0.25">
      <c r="A136" s="41" t="s">
        <v>1214</v>
      </c>
      <c r="B136" s="76" t="s">
        <v>123</v>
      </c>
      <c r="C136" s="220" t="s">
        <v>416</v>
      </c>
      <c r="D136" s="44"/>
      <c r="E136" s="44"/>
      <c r="F136" s="194"/>
      <c r="G136" s="46"/>
    </row>
    <row r="137" spans="1:7" ht="26.4" x14ac:dyDescent="0.25">
      <c r="A137" s="49" t="s">
        <v>1215</v>
      </c>
      <c r="B137" s="74"/>
      <c r="C137" s="52" t="s">
        <v>1224</v>
      </c>
      <c r="D137" s="49" t="s">
        <v>133</v>
      </c>
      <c r="E137" s="49">
        <v>235</v>
      </c>
      <c r="F137" s="10"/>
      <c r="G137" s="50" t="str">
        <f t="shared" ref="G137:G139" si="15">IF($F137=" "," ",ROUND($E137*F137,2))</f>
        <v xml:space="preserve"> </v>
      </c>
    </row>
    <row r="138" spans="1:7" ht="26.4" customHeight="1" x14ac:dyDescent="0.25">
      <c r="A138" s="49" t="s">
        <v>1216</v>
      </c>
      <c r="B138" s="49"/>
      <c r="C138" s="56" t="s">
        <v>577</v>
      </c>
      <c r="D138" s="51" t="s">
        <v>133</v>
      </c>
      <c r="E138" s="49">
        <v>20</v>
      </c>
      <c r="F138" s="10"/>
      <c r="G138" s="50" t="str">
        <f t="shared" si="15"/>
        <v xml:space="preserve"> </v>
      </c>
    </row>
    <row r="139" spans="1:7" ht="26.4" customHeight="1" x14ac:dyDescent="0.25">
      <c r="A139" s="49" t="s">
        <v>1217</v>
      </c>
      <c r="B139" s="49"/>
      <c r="C139" s="56" t="s">
        <v>578</v>
      </c>
      <c r="D139" s="49" t="s">
        <v>133</v>
      </c>
      <c r="E139" s="124">
        <v>20</v>
      </c>
      <c r="F139" s="10"/>
      <c r="G139" s="50" t="str">
        <f t="shared" si="15"/>
        <v xml:space="preserve"> </v>
      </c>
    </row>
    <row r="140" spans="1:7" x14ac:dyDescent="0.25">
      <c r="A140" s="41"/>
      <c r="B140" s="76"/>
      <c r="C140" s="71"/>
      <c r="D140" s="44"/>
      <c r="E140" s="120"/>
      <c r="F140" s="194"/>
      <c r="G140" s="46" t="s">
        <v>90</v>
      </c>
    </row>
    <row r="141" spans="1:7" ht="26.4" customHeight="1" x14ac:dyDescent="0.25">
      <c r="A141" s="41"/>
      <c r="B141" s="76" t="s">
        <v>323</v>
      </c>
      <c r="C141" s="114" t="s">
        <v>421</v>
      </c>
      <c r="D141" s="44"/>
      <c r="E141" s="120"/>
      <c r="F141" s="194"/>
      <c r="G141" s="46"/>
    </row>
    <row r="142" spans="1:7" ht="26.4" customHeight="1" x14ac:dyDescent="0.25">
      <c r="A142" s="49" t="s">
        <v>1218</v>
      </c>
      <c r="B142" s="49"/>
      <c r="C142" s="52" t="s">
        <v>1240</v>
      </c>
      <c r="D142" s="51" t="s">
        <v>21</v>
      </c>
      <c r="E142" s="49">
        <v>7</v>
      </c>
      <c r="F142" s="10"/>
      <c r="G142" s="50" t="str">
        <f t="shared" ref="G142" si="16">IF($F142=" "," ",ROUND($E142*F142,2))</f>
        <v xml:space="preserve"> </v>
      </c>
    </row>
    <row r="143" spans="1:7" x14ac:dyDescent="0.25">
      <c r="A143" s="41"/>
      <c r="B143" s="68"/>
      <c r="C143" s="220"/>
      <c r="D143" s="122"/>
      <c r="E143" s="120"/>
      <c r="F143" s="157"/>
      <c r="G143" s="46"/>
    </row>
    <row r="144" spans="1:7" x14ac:dyDescent="0.25">
      <c r="A144" s="41"/>
      <c r="B144" s="68" t="s">
        <v>219</v>
      </c>
      <c r="C144" s="220" t="s">
        <v>143</v>
      </c>
      <c r="D144" s="122"/>
      <c r="E144" s="120"/>
      <c r="F144" s="157"/>
      <c r="G144" s="46"/>
    </row>
    <row r="145" spans="1:7" x14ac:dyDescent="0.25">
      <c r="A145" s="41"/>
      <c r="B145" s="41"/>
      <c r="C145" s="221"/>
      <c r="D145" s="122"/>
      <c r="E145" s="120"/>
      <c r="F145" s="157"/>
      <c r="G145" s="46"/>
    </row>
    <row r="146" spans="1:7" ht="26.4" x14ac:dyDescent="0.25">
      <c r="A146" s="41" t="s">
        <v>1219</v>
      </c>
      <c r="B146" s="41"/>
      <c r="C146" s="114" t="s">
        <v>579</v>
      </c>
      <c r="D146" s="122"/>
      <c r="E146" s="120"/>
      <c r="F146" s="157"/>
      <c r="G146" s="46"/>
    </row>
    <row r="147" spans="1:7" ht="26.4" x14ac:dyDescent="0.25">
      <c r="A147" s="49" t="s">
        <v>1220</v>
      </c>
      <c r="B147" s="49"/>
      <c r="C147" s="56" t="s">
        <v>580</v>
      </c>
      <c r="D147" s="49" t="s">
        <v>141</v>
      </c>
      <c r="E147" s="49">
        <v>75</v>
      </c>
      <c r="F147" s="10"/>
      <c r="G147" s="50" t="str">
        <f t="shared" ref="G147" si="17">IF($F147=" "," ",ROUND($E147*F147,2))</f>
        <v xml:space="preserve"> </v>
      </c>
    </row>
    <row r="148" spans="1:7" x14ac:dyDescent="0.25">
      <c r="A148" s="41"/>
      <c r="B148" s="41"/>
      <c r="C148" s="42"/>
      <c r="D148" s="122"/>
      <c r="E148" s="120"/>
      <c r="F148" s="157"/>
      <c r="G148" s="46"/>
    </row>
    <row r="149" spans="1:7" x14ac:dyDescent="0.25">
      <c r="A149" s="41"/>
      <c r="B149" s="68" t="s">
        <v>269</v>
      </c>
      <c r="C149" s="220" t="s">
        <v>268</v>
      </c>
      <c r="D149" s="43"/>
      <c r="E149" s="44"/>
      <c r="F149" s="194"/>
      <c r="G149" s="46"/>
    </row>
    <row r="150" spans="1:7" x14ac:dyDescent="0.25">
      <c r="A150" s="41"/>
      <c r="B150" s="207" t="s">
        <v>581</v>
      </c>
      <c r="C150" s="42"/>
      <c r="D150" s="43"/>
      <c r="E150" s="44"/>
      <c r="F150" s="194"/>
      <c r="G150" s="46"/>
    </row>
    <row r="151" spans="1:7" ht="26.4" customHeight="1" x14ac:dyDescent="0.25">
      <c r="A151" s="41" t="s">
        <v>1221</v>
      </c>
      <c r="B151" s="41" t="s">
        <v>270</v>
      </c>
      <c r="C151" s="32" t="s">
        <v>273</v>
      </c>
      <c r="D151" s="76"/>
      <c r="E151" s="120"/>
      <c r="F151" s="194"/>
      <c r="G151" s="46"/>
    </row>
    <row r="152" spans="1:7" ht="26.4" x14ac:dyDescent="0.25">
      <c r="A152" s="49" t="s">
        <v>1222</v>
      </c>
      <c r="B152" s="49"/>
      <c r="C152" s="116" t="s">
        <v>1225</v>
      </c>
      <c r="D152" s="98" t="s">
        <v>159</v>
      </c>
      <c r="E152" s="124">
        <v>5</v>
      </c>
      <c r="F152" s="10"/>
      <c r="G152" s="50" t="str">
        <f t="shared" ref="G152" si="18">IF($F152=" "," ",ROUND($E152*F152,2))</f>
        <v xml:space="preserve"> </v>
      </c>
    </row>
    <row r="153" spans="1:7" x14ac:dyDescent="0.25">
      <c r="A153" s="41"/>
      <c r="B153" s="41"/>
      <c r="C153" s="221"/>
      <c r="D153" s="120"/>
      <c r="E153" s="120"/>
      <c r="F153" s="157"/>
      <c r="G153" s="100" t="s">
        <v>90</v>
      </c>
    </row>
    <row r="154" spans="1:7" ht="26.4" customHeight="1" x14ac:dyDescent="0.25">
      <c r="A154" s="351" t="s">
        <v>120</v>
      </c>
      <c r="B154" s="351"/>
      <c r="C154" s="351"/>
      <c r="D154" s="351"/>
      <c r="E154" s="351"/>
      <c r="F154" s="351"/>
      <c r="G154" s="58" t="str">
        <f>IF(SUM(G124:G153)=0,"",SUM(G124:G153))</f>
        <v/>
      </c>
    </row>
  </sheetData>
  <sheetProtection algorithmName="SHA-512" hashValue="Q2o4zg4HOc3Qh0D9JmHifPDLCihbzDeag6r28w0uzYZIeSvVeI04I0vtwMFTbZYyGm7kWTwGaNstuH5hrtPSgg==" saltValue="Ob04ZCWZtzjP1QksEK0Lug==" spinCount="100000" sheet="1" objects="1" scenarios="1"/>
  <mergeCells count="7">
    <mergeCell ref="A117:F117"/>
    <mergeCell ref="A124:F124"/>
    <mergeCell ref="A154:F154"/>
    <mergeCell ref="A46:F46"/>
    <mergeCell ref="A53:F53"/>
    <mergeCell ref="A84:F84"/>
    <mergeCell ref="A91:F91"/>
  </mergeCells>
  <phoneticPr fontId="0" type="noConversion"/>
  <pageMargins left="0.78740157480314965" right="0.70866141732283472" top="1.0236220472440944" bottom="0.78740157480314965" header="0.39370078740157483" footer="0.39370078740157483"/>
  <pageSetup paperSize="9" scale="80" firstPageNumber="29" fitToHeight="2" orientation="portrait" r:id="rId1"/>
  <headerFooter alignWithMargins="0">
    <oddHeader>&amp;L&amp;"Arial,Regular"&amp;8Contract No.:&amp;KFF0000 XXXXX&amp;K000000
Portion 2: Contract
Part C2: Pricing Data
Part C2:2: Bill of Quantities&amp;R&amp;G</oddHeader>
    <oddFooter xml:space="preserve">&amp;C&amp;"Arial,Regular"&amp;8C2.2-&amp;P
</oddFooter>
  </headerFooter>
  <rowBreaks count="3" manualBreakCount="3">
    <brk id="47" max="6" man="1"/>
    <brk id="85" max="6" man="1"/>
    <brk id="118" max="6"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dimension ref="A1:H84"/>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6" width="12.33203125" style="200" customWidth="1"/>
    <col min="7" max="7" width="12.33203125" style="24" customWidth="1"/>
    <col min="8" max="16384" width="8.75" style="17"/>
  </cols>
  <sheetData>
    <row r="1" spans="1:7" x14ac:dyDescent="0.25">
      <c r="A1" s="14"/>
      <c r="B1" s="14"/>
      <c r="C1" s="15"/>
      <c r="D1" s="14"/>
      <c r="E1" s="14"/>
      <c r="F1" s="191"/>
      <c r="G1" s="16"/>
    </row>
    <row r="2" spans="1:7" x14ac:dyDescent="0.25">
      <c r="A2" s="18" t="s">
        <v>1272</v>
      </c>
      <c r="B2" s="19"/>
      <c r="D2" s="21"/>
      <c r="F2" s="23"/>
    </row>
    <row r="3" spans="1:7" x14ac:dyDescent="0.25">
      <c r="A3" s="19"/>
      <c r="B3" s="19"/>
      <c r="D3" s="21"/>
      <c r="F3" s="23"/>
    </row>
    <row r="4" spans="1:7" x14ac:dyDescent="0.25">
      <c r="A4" s="26" t="s">
        <v>0</v>
      </c>
      <c r="B4" s="26" t="s">
        <v>1</v>
      </c>
      <c r="C4" s="27" t="s">
        <v>2</v>
      </c>
      <c r="D4" s="26" t="s">
        <v>3</v>
      </c>
      <c r="E4" s="26" t="s">
        <v>648</v>
      </c>
      <c r="F4" s="28" t="s">
        <v>4</v>
      </c>
      <c r="G4" s="29" t="s">
        <v>5</v>
      </c>
    </row>
    <row r="5" spans="1:7" x14ac:dyDescent="0.25">
      <c r="A5" s="203" t="s">
        <v>6</v>
      </c>
      <c r="B5" s="203" t="s">
        <v>7</v>
      </c>
      <c r="C5" s="204"/>
      <c r="D5" s="203"/>
      <c r="E5" s="203"/>
      <c r="F5" s="205"/>
      <c r="G5" s="206"/>
    </row>
    <row r="6" spans="1:7" x14ac:dyDescent="0.25">
      <c r="A6" s="36"/>
      <c r="B6" s="37"/>
      <c r="C6" s="38"/>
      <c r="D6" s="37"/>
      <c r="E6" s="37"/>
      <c r="F6" s="193"/>
      <c r="G6" s="40"/>
    </row>
    <row r="7" spans="1:7" x14ac:dyDescent="0.25">
      <c r="A7" s="41" t="s">
        <v>702</v>
      </c>
      <c r="B7" s="103"/>
      <c r="C7" s="42"/>
      <c r="D7" s="43"/>
      <c r="E7" s="43"/>
      <c r="F7" s="194"/>
      <c r="G7" s="46" t="s">
        <v>90</v>
      </c>
    </row>
    <row r="8" spans="1:7" x14ac:dyDescent="0.25">
      <c r="A8" s="41" t="s">
        <v>702</v>
      </c>
      <c r="B8" s="105" t="s">
        <v>8</v>
      </c>
      <c r="C8" s="106" t="s">
        <v>121</v>
      </c>
      <c r="D8" s="76"/>
      <c r="E8" s="43"/>
      <c r="F8" s="194"/>
      <c r="G8" s="46"/>
    </row>
    <row r="9" spans="1:7" x14ac:dyDescent="0.25">
      <c r="A9" s="41" t="s">
        <v>702</v>
      </c>
      <c r="B9" s="105" t="s">
        <v>122</v>
      </c>
      <c r="C9" s="107"/>
      <c r="D9" s="76"/>
      <c r="E9" s="43"/>
      <c r="F9" s="194"/>
      <c r="G9" s="46"/>
    </row>
    <row r="10" spans="1:7" x14ac:dyDescent="0.25">
      <c r="A10" s="41" t="s">
        <v>1241</v>
      </c>
      <c r="B10" s="41" t="s">
        <v>123</v>
      </c>
      <c r="C10" s="106" t="s">
        <v>124</v>
      </c>
      <c r="D10" s="44"/>
      <c r="E10" s="43"/>
      <c r="F10" s="194"/>
      <c r="G10" s="46"/>
    </row>
    <row r="11" spans="1:7" ht="26.4" customHeight="1" x14ac:dyDescent="0.25">
      <c r="A11" s="49" t="s">
        <v>1242</v>
      </c>
      <c r="B11" s="49"/>
      <c r="C11" s="108" t="s">
        <v>582</v>
      </c>
      <c r="D11" s="49" t="s">
        <v>125</v>
      </c>
      <c r="E11" s="51">
        <v>0.1</v>
      </c>
      <c r="F11" s="3"/>
      <c r="G11" s="50" t="str">
        <f t="shared" ref="G11" si="0">IF($F11=" "," ",ROUND($E11*F11,2))</f>
        <v xml:space="preserve"> </v>
      </c>
    </row>
    <row r="12" spans="1:7" x14ac:dyDescent="0.25">
      <c r="A12" s="41"/>
      <c r="B12" s="41"/>
      <c r="C12" s="71"/>
      <c r="D12" s="44"/>
      <c r="E12" s="255"/>
      <c r="F12" s="194"/>
      <c r="G12" s="46"/>
    </row>
    <row r="13" spans="1:7" ht="26.4" x14ac:dyDescent="0.25">
      <c r="A13" s="49" t="s">
        <v>1243</v>
      </c>
      <c r="B13" s="110" t="s">
        <v>128</v>
      </c>
      <c r="C13" s="113" t="s">
        <v>583</v>
      </c>
      <c r="D13" s="74" t="s">
        <v>125</v>
      </c>
      <c r="E13" s="51">
        <v>0.1</v>
      </c>
      <c r="F13" s="3"/>
      <c r="G13" s="50" t="str">
        <f t="shared" ref="G13" si="1">IF($F13=" "," ",ROUND($E13*F13,2))</f>
        <v xml:space="preserve"> </v>
      </c>
    </row>
    <row r="14" spans="1:7" x14ac:dyDescent="0.25">
      <c r="A14" s="49"/>
      <c r="B14" s="49"/>
      <c r="C14" s="113"/>
      <c r="D14" s="49"/>
      <c r="E14" s="51"/>
      <c r="F14" s="11"/>
      <c r="G14" s="50"/>
    </row>
    <row r="15" spans="1:7" ht="26.4" x14ac:dyDescent="0.25">
      <c r="A15" s="49" t="s">
        <v>1244</v>
      </c>
      <c r="B15" s="49" t="s">
        <v>139</v>
      </c>
      <c r="C15" s="113" t="s">
        <v>140</v>
      </c>
      <c r="D15" s="49" t="s">
        <v>141</v>
      </c>
      <c r="E15" s="51">
        <v>100</v>
      </c>
      <c r="F15" s="3"/>
      <c r="G15" s="50" t="str">
        <f t="shared" ref="G15" si="2">IF($F15=" "," ",ROUND($E15*F15,2))</f>
        <v xml:space="preserve"> </v>
      </c>
    </row>
    <row r="16" spans="1:7" x14ac:dyDescent="0.25">
      <c r="A16" s="41"/>
      <c r="B16" s="31"/>
      <c r="C16" s="32"/>
      <c r="D16" s="119"/>
      <c r="E16" s="256"/>
      <c r="F16" s="194"/>
      <c r="G16" s="46"/>
    </row>
    <row r="17" spans="1:7" x14ac:dyDescent="0.25">
      <c r="A17" s="41"/>
      <c r="B17" s="31" t="s">
        <v>219</v>
      </c>
      <c r="C17" s="32" t="s">
        <v>143</v>
      </c>
      <c r="D17" s="119"/>
      <c r="E17" s="256"/>
      <c r="F17" s="194"/>
      <c r="G17" s="46"/>
    </row>
    <row r="18" spans="1:7" x14ac:dyDescent="0.25">
      <c r="A18" s="41"/>
      <c r="B18" s="68" t="s">
        <v>144</v>
      </c>
      <c r="C18" s="112"/>
      <c r="D18" s="119"/>
      <c r="E18" s="255"/>
      <c r="F18" s="194"/>
      <c r="G18" s="46"/>
    </row>
    <row r="19" spans="1:7" x14ac:dyDescent="0.25">
      <c r="A19" s="41" t="s">
        <v>1245</v>
      </c>
      <c r="B19" s="41" t="s">
        <v>16</v>
      </c>
      <c r="C19" s="106" t="s">
        <v>145</v>
      </c>
      <c r="D19" s="44"/>
      <c r="E19" s="255"/>
      <c r="F19" s="194"/>
      <c r="G19" s="46"/>
    </row>
    <row r="20" spans="1:7" ht="26.4" customHeight="1" x14ac:dyDescent="0.25">
      <c r="A20" s="49" t="s">
        <v>1246</v>
      </c>
      <c r="B20" s="49"/>
      <c r="C20" s="56" t="s">
        <v>584</v>
      </c>
      <c r="D20" s="49" t="s">
        <v>141</v>
      </c>
      <c r="E20" s="73">
        <v>1400</v>
      </c>
      <c r="F20" s="3"/>
      <c r="G20" s="50" t="str">
        <f t="shared" ref="G20" si="3">IF($F20=" "," ",ROUND($E20*F20,2))</f>
        <v xml:space="preserve"> </v>
      </c>
    </row>
    <row r="21" spans="1:7" x14ac:dyDescent="0.25">
      <c r="A21" s="41"/>
      <c r="B21" s="41"/>
      <c r="C21" s="71" t="s">
        <v>152</v>
      </c>
      <c r="D21" s="44"/>
      <c r="E21" s="255"/>
      <c r="F21" s="194"/>
      <c r="G21" s="46" t="s">
        <v>90</v>
      </c>
    </row>
    <row r="22" spans="1:7" ht="26.4" customHeight="1" x14ac:dyDescent="0.25">
      <c r="A22" s="49" t="s">
        <v>1247</v>
      </c>
      <c r="B22" s="49"/>
      <c r="C22" s="116" t="s">
        <v>149</v>
      </c>
      <c r="D22" s="49" t="s">
        <v>141</v>
      </c>
      <c r="E22" s="257">
        <v>50</v>
      </c>
      <c r="F22" s="10"/>
      <c r="G22" s="50" t="str">
        <f t="shared" ref="G22" si="4">IF($F22=" "," ",ROUND($E22*F22,2))</f>
        <v xml:space="preserve"> </v>
      </c>
    </row>
    <row r="23" spans="1:7" x14ac:dyDescent="0.25">
      <c r="A23" s="41"/>
      <c r="B23" s="68"/>
      <c r="C23" s="221"/>
      <c r="D23" s="44"/>
      <c r="E23" s="258"/>
      <c r="F23" s="194"/>
      <c r="G23" s="46" t="s">
        <v>90</v>
      </c>
    </row>
    <row r="24" spans="1:7" ht="26.4" x14ac:dyDescent="0.25">
      <c r="A24" s="41" t="s">
        <v>1248</v>
      </c>
      <c r="B24" s="76"/>
      <c r="C24" s="114" t="s">
        <v>579</v>
      </c>
      <c r="D24" s="122"/>
      <c r="E24" s="120"/>
      <c r="F24" s="157"/>
      <c r="G24" s="46"/>
    </row>
    <row r="25" spans="1:7" ht="26.4" customHeight="1" x14ac:dyDescent="0.25">
      <c r="A25" s="49" t="s">
        <v>1249</v>
      </c>
      <c r="B25" s="49"/>
      <c r="C25" s="56" t="s">
        <v>585</v>
      </c>
      <c r="D25" s="49" t="s">
        <v>141</v>
      </c>
      <c r="E25" s="49">
        <v>850</v>
      </c>
      <c r="F25" s="3"/>
      <c r="G25" s="50" t="str">
        <f t="shared" ref="G25:G26" si="5">IF($F25=" "," ",ROUND($E25*F25,2))</f>
        <v xml:space="preserve"> </v>
      </c>
    </row>
    <row r="26" spans="1:7" ht="26.4" customHeight="1" x14ac:dyDescent="0.25">
      <c r="A26" s="49" t="s">
        <v>1250</v>
      </c>
      <c r="B26" s="49"/>
      <c r="C26" s="56" t="s">
        <v>1273</v>
      </c>
      <c r="D26" s="49" t="s">
        <v>141</v>
      </c>
      <c r="E26" s="49">
        <v>400</v>
      </c>
      <c r="F26" s="3"/>
      <c r="G26" s="50" t="str">
        <f t="shared" si="5"/>
        <v xml:space="preserve"> </v>
      </c>
    </row>
    <row r="27" spans="1:7" x14ac:dyDescent="0.25">
      <c r="A27" s="41"/>
      <c r="B27" s="76"/>
      <c r="C27" s="71"/>
      <c r="D27" s="44"/>
      <c r="E27" s="44"/>
      <c r="F27" s="194"/>
      <c r="G27" s="46"/>
    </row>
    <row r="28" spans="1:7" x14ac:dyDescent="0.25">
      <c r="A28" s="41"/>
      <c r="B28" s="207" t="s">
        <v>586</v>
      </c>
      <c r="C28" s="114" t="s">
        <v>587</v>
      </c>
      <c r="D28" s="119"/>
      <c r="E28" s="43"/>
      <c r="F28" s="194"/>
      <c r="G28" s="46" t="s">
        <v>90</v>
      </c>
    </row>
    <row r="29" spans="1:7" x14ac:dyDescent="0.25">
      <c r="A29" s="41"/>
      <c r="B29" s="207"/>
      <c r="C29" s="208"/>
      <c r="D29" s="119"/>
      <c r="E29" s="43"/>
      <c r="F29" s="46"/>
      <c r="G29" s="46" t="s">
        <v>90</v>
      </c>
    </row>
    <row r="30" spans="1:7" x14ac:dyDescent="0.25">
      <c r="A30" s="41" t="s">
        <v>1251</v>
      </c>
      <c r="B30" s="76" t="s">
        <v>588</v>
      </c>
      <c r="C30" s="114" t="s">
        <v>589</v>
      </c>
      <c r="D30" s="119"/>
      <c r="E30" s="44"/>
      <c r="F30" s="46"/>
      <c r="G30" s="46" t="s">
        <v>90</v>
      </c>
    </row>
    <row r="31" spans="1:7" ht="26.4" customHeight="1" x14ac:dyDescent="0.25">
      <c r="A31" s="49" t="s">
        <v>1252</v>
      </c>
      <c r="B31" s="74"/>
      <c r="C31" s="210" t="s">
        <v>590</v>
      </c>
      <c r="D31" s="98" t="s">
        <v>159</v>
      </c>
      <c r="E31" s="49">
        <v>120</v>
      </c>
      <c r="F31" s="3"/>
      <c r="G31" s="50" t="str">
        <f t="shared" ref="G31:G32" si="6">IF($F31=" "," ",ROUND($E31*F31,2))</f>
        <v xml:space="preserve"> </v>
      </c>
    </row>
    <row r="32" spans="1:7" ht="26.4" customHeight="1" x14ac:dyDescent="0.25">
      <c r="A32" s="49" t="s">
        <v>1253</v>
      </c>
      <c r="B32" s="115"/>
      <c r="C32" s="210" t="s">
        <v>591</v>
      </c>
      <c r="D32" s="98" t="s">
        <v>159</v>
      </c>
      <c r="E32" s="49">
        <v>20</v>
      </c>
      <c r="F32" s="3"/>
      <c r="G32" s="50" t="str">
        <f t="shared" si="6"/>
        <v xml:space="preserve"> </v>
      </c>
    </row>
    <row r="33" spans="1:8" x14ac:dyDescent="0.25">
      <c r="A33" s="41"/>
      <c r="B33" s="76"/>
      <c r="C33" s="199"/>
      <c r="D33" s="122"/>
      <c r="E33" s="44"/>
      <c r="F33" s="46"/>
      <c r="G33" s="46" t="s">
        <v>90</v>
      </c>
    </row>
    <row r="34" spans="1:8" x14ac:dyDescent="0.25">
      <c r="A34" s="41"/>
      <c r="B34" s="76" t="s">
        <v>592</v>
      </c>
      <c r="C34" s="114" t="s">
        <v>593</v>
      </c>
      <c r="D34" s="122"/>
      <c r="E34" s="44"/>
      <c r="F34" s="46"/>
      <c r="G34" s="46" t="s">
        <v>90</v>
      </c>
    </row>
    <row r="35" spans="1:8" ht="26.4" x14ac:dyDescent="0.25">
      <c r="A35" s="49" t="s">
        <v>1254</v>
      </c>
      <c r="B35" s="74"/>
      <c r="C35" s="210" t="s">
        <v>594</v>
      </c>
      <c r="D35" s="98" t="s">
        <v>159</v>
      </c>
      <c r="E35" s="49">
        <v>20</v>
      </c>
      <c r="F35" s="3"/>
      <c r="G35" s="50" t="str">
        <f t="shared" ref="G35" si="7">IF($F35=" "," ",ROUND($E35*F35,2))</f>
        <v xml:space="preserve"> </v>
      </c>
    </row>
    <row r="36" spans="1:8" x14ac:dyDescent="0.25">
      <c r="A36" s="41"/>
      <c r="B36" s="76"/>
      <c r="C36" s="217"/>
      <c r="D36" s="122"/>
      <c r="E36" s="255"/>
      <c r="F36" s="45"/>
      <c r="G36" s="46"/>
    </row>
    <row r="37" spans="1:8" x14ac:dyDescent="0.25">
      <c r="A37" s="41"/>
      <c r="B37" s="76" t="s">
        <v>595</v>
      </c>
      <c r="C37" s="114" t="s">
        <v>596</v>
      </c>
      <c r="D37" s="122"/>
      <c r="E37" s="255"/>
      <c r="F37" s="46"/>
      <c r="G37" s="46" t="s">
        <v>90</v>
      </c>
    </row>
    <row r="38" spans="1:8" ht="26.4" x14ac:dyDescent="0.25">
      <c r="A38" s="49" t="s">
        <v>1255</v>
      </c>
      <c r="B38" s="74"/>
      <c r="C38" s="210" t="s">
        <v>597</v>
      </c>
      <c r="D38" s="49" t="s">
        <v>141</v>
      </c>
      <c r="E38" s="257">
        <v>200</v>
      </c>
      <c r="F38" s="3"/>
      <c r="G38" s="50" t="str">
        <f t="shared" ref="G38" si="8">IF($F38=" "," ",ROUND($E38*F38,2))</f>
        <v xml:space="preserve"> </v>
      </c>
    </row>
    <row r="39" spans="1:8" x14ac:dyDescent="0.25">
      <c r="A39" s="49"/>
      <c r="B39" s="49"/>
      <c r="C39" s="210" t="s">
        <v>598</v>
      </c>
      <c r="D39" s="98"/>
      <c r="E39" s="257"/>
      <c r="F39" s="50"/>
      <c r="G39" s="50" t="s">
        <v>90</v>
      </c>
    </row>
    <row r="40" spans="1:8" ht="26.4" customHeight="1" x14ac:dyDescent="0.25">
      <c r="A40" s="49" t="s">
        <v>1256</v>
      </c>
      <c r="B40" s="79"/>
      <c r="C40" s="210" t="s">
        <v>599</v>
      </c>
      <c r="D40" s="98" t="s">
        <v>159</v>
      </c>
      <c r="E40" s="257">
        <v>100</v>
      </c>
      <c r="F40" s="3"/>
      <c r="G40" s="50" t="str">
        <f t="shared" ref="G40:G43" si="9">IF($F40=" "," ",ROUND($E40*F40,2))</f>
        <v xml:space="preserve"> </v>
      </c>
    </row>
    <row r="41" spans="1:8" ht="26.4" customHeight="1" x14ac:dyDescent="0.25">
      <c r="A41" s="49" t="s">
        <v>1257</v>
      </c>
      <c r="B41" s="49"/>
      <c r="C41" s="210" t="s">
        <v>1270</v>
      </c>
      <c r="D41" s="98" t="s">
        <v>159</v>
      </c>
      <c r="E41" s="51">
        <v>115</v>
      </c>
      <c r="F41" s="3"/>
      <c r="G41" s="50" t="str">
        <f t="shared" si="9"/>
        <v xml:space="preserve"> </v>
      </c>
    </row>
    <row r="42" spans="1:8" ht="26.4" customHeight="1" x14ac:dyDescent="0.25">
      <c r="A42" s="49" t="s">
        <v>1258</v>
      </c>
      <c r="B42" s="110"/>
      <c r="C42" s="210" t="s">
        <v>600</v>
      </c>
      <c r="D42" s="98" t="s">
        <v>159</v>
      </c>
      <c r="E42" s="51">
        <v>40</v>
      </c>
      <c r="F42" s="3"/>
      <c r="G42" s="50" t="str">
        <f t="shared" si="9"/>
        <v xml:space="preserve"> </v>
      </c>
    </row>
    <row r="43" spans="1:8" ht="26.4" customHeight="1" x14ac:dyDescent="0.25">
      <c r="A43" s="49" t="s">
        <v>1259</v>
      </c>
      <c r="B43" s="110"/>
      <c r="C43" s="210" t="s">
        <v>1271</v>
      </c>
      <c r="D43" s="98" t="s">
        <v>159</v>
      </c>
      <c r="E43" s="51">
        <v>25</v>
      </c>
      <c r="F43" s="3"/>
      <c r="G43" s="50" t="str">
        <f t="shared" si="9"/>
        <v xml:space="preserve"> </v>
      </c>
    </row>
    <row r="44" spans="1:8" x14ac:dyDescent="0.25">
      <c r="A44" s="41"/>
      <c r="B44" s="68"/>
      <c r="C44" s="199"/>
      <c r="D44" s="44"/>
      <c r="E44" s="120"/>
      <c r="F44" s="157"/>
      <c r="G44" s="46"/>
    </row>
    <row r="45" spans="1:8" s="20" customFormat="1" ht="26.4" customHeight="1" x14ac:dyDescent="0.25">
      <c r="A45" s="350" t="s">
        <v>89</v>
      </c>
      <c r="B45" s="350"/>
      <c r="C45" s="350"/>
      <c r="D45" s="350"/>
      <c r="E45" s="350"/>
      <c r="F45" s="350"/>
      <c r="G45" s="58" t="str">
        <f>IF(SUM(G6:G44)=0,"",SUM(G6:G44))</f>
        <v/>
      </c>
      <c r="H45" s="212"/>
    </row>
    <row r="46" spans="1:8" s="20" customFormat="1" x14ac:dyDescent="0.25">
      <c r="A46" s="21"/>
      <c r="B46" s="21"/>
      <c r="C46" s="59"/>
      <c r="D46" s="21"/>
      <c r="E46" s="131"/>
      <c r="F46" s="60"/>
      <c r="G46" s="61"/>
      <c r="H46" s="212"/>
    </row>
    <row r="47" spans="1:8" s="20" customFormat="1" x14ac:dyDescent="0.25">
      <c r="A47" s="62"/>
      <c r="B47" s="62"/>
      <c r="C47" s="63"/>
      <c r="D47" s="62"/>
      <c r="E47" s="127"/>
      <c r="F47" s="64"/>
      <c r="G47" s="65"/>
      <c r="H47" s="212"/>
    </row>
    <row r="48" spans="1:8" s="20" customFormat="1" x14ac:dyDescent="0.25">
      <c r="A48" s="18" t="str">
        <f>A2</f>
        <v>PART 7: RUBBLE MASONRY CONCRETE SPILLWAY SILL</v>
      </c>
      <c r="B48" s="19"/>
      <c r="D48" s="21"/>
      <c r="E48" s="128"/>
      <c r="F48" s="23"/>
      <c r="G48" s="24"/>
      <c r="H48" s="213"/>
    </row>
    <row r="49" spans="1:8" s="20" customFormat="1" x14ac:dyDescent="0.25">
      <c r="A49" s="18"/>
      <c r="B49" s="19"/>
      <c r="D49" s="21"/>
      <c r="E49" s="128"/>
      <c r="F49" s="23"/>
      <c r="G49" s="24"/>
      <c r="H49" s="213"/>
    </row>
    <row r="50" spans="1:8" s="20" customFormat="1" x14ac:dyDescent="0.25">
      <c r="A50" s="26" t="s">
        <v>0</v>
      </c>
      <c r="B50" s="26" t="s">
        <v>1</v>
      </c>
      <c r="C50" s="27" t="s">
        <v>2</v>
      </c>
      <c r="D50" s="26" t="s">
        <v>3</v>
      </c>
      <c r="E50" s="26" t="s">
        <v>648</v>
      </c>
      <c r="F50" s="28" t="s">
        <v>4</v>
      </c>
      <c r="G50" s="29" t="s">
        <v>5</v>
      </c>
      <c r="H50" s="214"/>
    </row>
    <row r="51" spans="1:8" s="20" customFormat="1" x14ac:dyDescent="0.25">
      <c r="A51" s="203" t="s">
        <v>6</v>
      </c>
      <c r="B51" s="203" t="s">
        <v>7</v>
      </c>
      <c r="C51" s="204"/>
      <c r="D51" s="203"/>
      <c r="E51" s="203"/>
      <c r="F51" s="205"/>
      <c r="G51" s="206"/>
      <c r="H51" s="214"/>
    </row>
    <row r="52" spans="1:8" s="20" customFormat="1" ht="26.4" customHeight="1" x14ac:dyDescent="0.25">
      <c r="A52" s="351" t="s">
        <v>43</v>
      </c>
      <c r="B52" s="351"/>
      <c r="C52" s="351"/>
      <c r="D52" s="351"/>
      <c r="E52" s="351"/>
      <c r="F52" s="351"/>
      <c r="G52" s="58" t="str">
        <f>IF(G45="","",G45)</f>
        <v/>
      </c>
      <c r="H52" s="214"/>
    </row>
    <row r="53" spans="1:8" x14ac:dyDescent="0.25">
      <c r="A53" s="41"/>
      <c r="B53" s="259"/>
      <c r="C53" s="199"/>
      <c r="D53" s="122"/>
      <c r="E53" s="43"/>
      <c r="F53" s="252"/>
      <c r="G53" s="46"/>
    </row>
    <row r="54" spans="1:8" x14ac:dyDescent="0.25">
      <c r="A54" s="41"/>
      <c r="B54" s="105" t="s">
        <v>8</v>
      </c>
      <c r="C54" s="106" t="s">
        <v>601</v>
      </c>
      <c r="D54" s="76"/>
      <c r="E54" s="43"/>
      <c r="F54" s="252"/>
      <c r="G54" s="46"/>
    </row>
    <row r="55" spans="1:8" x14ac:dyDescent="0.25">
      <c r="A55" s="41"/>
      <c r="B55" s="105" t="s">
        <v>602</v>
      </c>
      <c r="C55" s="107"/>
      <c r="D55" s="122"/>
      <c r="E55" s="44"/>
      <c r="F55" s="252"/>
      <c r="G55" s="46"/>
    </row>
    <row r="56" spans="1:8" x14ac:dyDescent="0.25">
      <c r="A56" s="41" t="s">
        <v>1260</v>
      </c>
      <c r="B56" s="76" t="s">
        <v>354</v>
      </c>
      <c r="C56" s="114" t="s">
        <v>355</v>
      </c>
      <c r="D56" s="76"/>
      <c r="E56" s="44"/>
      <c r="F56" s="252"/>
      <c r="G56" s="46" t="s">
        <v>90</v>
      </c>
    </row>
    <row r="57" spans="1:8" ht="26.4" customHeight="1" x14ac:dyDescent="0.25">
      <c r="A57" s="49" t="s">
        <v>1261</v>
      </c>
      <c r="B57" s="51"/>
      <c r="C57" s="52" t="s">
        <v>1274</v>
      </c>
      <c r="D57" s="74" t="s">
        <v>141</v>
      </c>
      <c r="E57" s="49">
        <v>0.3</v>
      </c>
      <c r="F57" s="254"/>
      <c r="G57" s="50" t="str">
        <f t="shared" ref="G57" si="10">IF($F57=" "," ",ROUND($E57*F57,2))</f>
        <v xml:space="preserve"> </v>
      </c>
    </row>
    <row r="58" spans="1:8" x14ac:dyDescent="0.25">
      <c r="A58" s="41"/>
      <c r="B58" s="68"/>
      <c r="C58" s="199"/>
      <c r="D58" s="44"/>
      <c r="E58" s="120"/>
      <c r="F58" s="157"/>
      <c r="G58" s="46"/>
    </row>
    <row r="59" spans="1:8" ht="26.4" x14ac:dyDescent="0.25">
      <c r="A59" s="41"/>
      <c r="B59" s="43">
        <v>8.6</v>
      </c>
      <c r="C59" s="217" t="s">
        <v>603</v>
      </c>
      <c r="D59" s="43"/>
      <c r="E59" s="44"/>
      <c r="F59" s="252"/>
      <c r="G59" s="46" t="s">
        <v>90</v>
      </c>
    </row>
    <row r="60" spans="1:8" ht="26.4" customHeight="1" x14ac:dyDescent="0.25">
      <c r="A60" s="49" t="s">
        <v>1262</v>
      </c>
      <c r="B60" s="51"/>
      <c r="C60" s="210" t="s">
        <v>1275</v>
      </c>
      <c r="D60" s="49" t="s">
        <v>21</v>
      </c>
      <c r="E60" s="49">
        <v>96</v>
      </c>
      <c r="F60" s="254"/>
      <c r="G60" s="50" t="str">
        <f t="shared" ref="G60" si="11">IF($F60=" "," ",ROUND($E60*F60,2))</f>
        <v xml:space="preserve"> </v>
      </c>
    </row>
    <row r="61" spans="1:8" x14ac:dyDescent="0.25">
      <c r="A61" s="41"/>
      <c r="B61" s="41"/>
      <c r="C61" s="220"/>
      <c r="D61" s="122"/>
      <c r="E61" s="120"/>
      <c r="F61" s="157"/>
      <c r="G61" s="46"/>
    </row>
    <row r="62" spans="1:8" x14ac:dyDescent="0.25">
      <c r="A62" s="41"/>
      <c r="B62" s="41">
        <v>8.3000000000000007</v>
      </c>
      <c r="C62" s="220" t="s">
        <v>338</v>
      </c>
      <c r="D62" s="122"/>
      <c r="E62" s="120"/>
      <c r="F62" s="157"/>
      <c r="G62" s="46"/>
    </row>
    <row r="63" spans="1:8" x14ac:dyDescent="0.25">
      <c r="A63" s="41"/>
      <c r="B63" s="41"/>
      <c r="C63" s="114"/>
      <c r="D63" s="122"/>
      <c r="E63" s="120"/>
      <c r="F63" s="157"/>
      <c r="G63" s="46" t="s">
        <v>90</v>
      </c>
    </row>
    <row r="64" spans="1:8" x14ac:dyDescent="0.25">
      <c r="A64" s="41" t="s">
        <v>1263</v>
      </c>
      <c r="B64" s="41" t="s">
        <v>26</v>
      </c>
      <c r="C64" s="92" t="s">
        <v>346</v>
      </c>
      <c r="D64" s="44"/>
      <c r="E64" s="44"/>
      <c r="F64" s="194"/>
      <c r="G64" s="46" t="s">
        <v>90</v>
      </c>
    </row>
    <row r="65" spans="1:7" ht="26.4" customHeight="1" x14ac:dyDescent="0.25">
      <c r="A65" s="49" t="s">
        <v>1264</v>
      </c>
      <c r="B65" s="74"/>
      <c r="C65" s="210" t="s">
        <v>1276</v>
      </c>
      <c r="D65" s="98" t="s">
        <v>302</v>
      </c>
      <c r="E65" s="49">
        <v>1.2</v>
      </c>
      <c r="F65" s="3"/>
      <c r="G65" s="50" t="str">
        <f t="shared" ref="G65" si="12">IF($F65=" "," ",ROUND($E65*F65,2))</f>
        <v xml:space="preserve"> </v>
      </c>
    </row>
    <row r="66" spans="1:7" x14ac:dyDescent="0.25">
      <c r="A66" s="41"/>
      <c r="B66" s="76"/>
      <c r="C66" s="199"/>
      <c r="D66" s="76"/>
      <c r="E66" s="44"/>
      <c r="F66" s="45"/>
      <c r="G66" s="46"/>
    </row>
    <row r="67" spans="1:7" x14ac:dyDescent="0.25">
      <c r="A67" s="41"/>
      <c r="B67" s="68" t="s">
        <v>398</v>
      </c>
      <c r="C67" s="220" t="s">
        <v>399</v>
      </c>
      <c r="D67" s="122"/>
      <c r="E67" s="120"/>
      <c r="F67" s="157"/>
      <c r="G67" s="46"/>
    </row>
    <row r="68" spans="1:7" x14ac:dyDescent="0.25">
      <c r="A68" s="41"/>
      <c r="B68" s="41"/>
      <c r="C68" s="221"/>
      <c r="D68" s="122"/>
      <c r="E68" s="120"/>
      <c r="F68" s="157"/>
      <c r="G68" s="46"/>
    </row>
    <row r="69" spans="1:7" x14ac:dyDescent="0.25">
      <c r="A69" s="41"/>
      <c r="B69" s="41" t="s">
        <v>400</v>
      </c>
      <c r="C69" s="32" t="s">
        <v>401</v>
      </c>
      <c r="D69" s="122"/>
      <c r="E69" s="120"/>
      <c r="F69" s="157"/>
      <c r="G69" s="46"/>
    </row>
    <row r="70" spans="1:7" ht="26.4" customHeight="1" x14ac:dyDescent="0.25">
      <c r="A70" s="49" t="s">
        <v>1265</v>
      </c>
      <c r="B70" s="74"/>
      <c r="C70" s="56" t="s">
        <v>1277</v>
      </c>
      <c r="D70" s="51" t="s">
        <v>21</v>
      </c>
      <c r="E70" s="49">
        <v>50</v>
      </c>
      <c r="F70" s="10"/>
      <c r="G70" s="50" t="str">
        <f t="shared" ref="G70" si="13">IF($F70=" "," ",ROUND($E70*F70,2))</f>
        <v xml:space="preserve"> </v>
      </c>
    </row>
    <row r="71" spans="1:7" x14ac:dyDescent="0.25">
      <c r="A71" s="41"/>
      <c r="B71" s="76"/>
      <c r="C71" s="42"/>
      <c r="D71" s="43"/>
      <c r="E71" s="44"/>
      <c r="F71" s="194"/>
      <c r="G71" s="46"/>
    </row>
    <row r="72" spans="1:7" x14ac:dyDescent="0.25">
      <c r="A72" s="41"/>
      <c r="B72" s="41" t="s">
        <v>405</v>
      </c>
      <c r="C72" s="220" t="s">
        <v>406</v>
      </c>
      <c r="D72" s="122"/>
      <c r="E72" s="120"/>
      <c r="F72" s="157"/>
      <c r="G72" s="46"/>
    </row>
    <row r="73" spans="1:7" ht="26.4" customHeight="1" x14ac:dyDescent="0.25">
      <c r="A73" s="49" t="s">
        <v>1266</v>
      </c>
      <c r="B73" s="49"/>
      <c r="C73" s="56" t="s">
        <v>1277</v>
      </c>
      <c r="D73" s="98" t="s">
        <v>133</v>
      </c>
      <c r="E73" s="124">
        <v>200</v>
      </c>
      <c r="F73" s="6"/>
      <c r="G73" s="50" t="str">
        <f t="shared" ref="G73" si="14">IF($F73=" "," ",ROUND($E73*F73,2))</f>
        <v xml:space="preserve"> </v>
      </c>
    </row>
    <row r="74" spans="1:7" x14ac:dyDescent="0.25">
      <c r="A74" s="41"/>
      <c r="B74" s="41"/>
      <c r="C74" s="221"/>
      <c r="D74" s="122"/>
      <c r="E74" s="120"/>
      <c r="F74" s="157"/>
      <c r="G74" s="46"/>
    </row>
    <row r="75" spans="1:7" x14ac:dyDescent="0.25">
      <c r="A75" s="41"/>
      <c r="B75" s="76" t="s">
        <v>408</v>
      </c>
      <c r="C75" s="114" t="s">
        <v>572</v>
      </c>
      <c r="D75" s="44"/>
      <c r="E75" s="44"/>
      <c r="F75" s="194"/>
      <c r="G75" s="46"/>
    </row>
    <row r="76" spans="1:7" ht="26.4" customHeight="1" x14ac:dyDescent="0.25">
      <c r="A76" s="49" t="s">
        <v>1267</v>
      </c>
      <c r="B76" s="74"/>
      <c r="C76" s="56" t="s">
        <v>1278</v>
      </c>
      <c r="D76" s="98" t="s">
        <v>133</v>
      </c>
      <c r="E76" s="49">
        <v>200</v>
      </c>
      <c r="F76" s="10"/>
      <c r="G76" s="50" t="str">
        <f t="shared" ref="G76" si="15">IF($F76=" "," ",ROUND($E76*F76,2))</f>
        <v xml:space="preserve"> </v>
      </c>
    </row>
    <row r="77" spans="1:7" x14ac:dyDescent="0.25">
      <c r="A77" s="41"/>
      <c r="B77" s="41"/>
      <c r="C77" s="221"/>
      <c r="D77" s="122"/>
      <c r="E77" s="120"/>
      <c r="F77" s="157"/>
      <c r="G77" s="46"/>
    </row>
    <row r="78" spans="1:7" x14ac:dyDescent="0.25">
      <c r="A78" s="41"/>
      <c r="B78" s="68" t="s">
        <v>180</v>
      </c>
      <c r="C78" s="220" t="s">
        <v>414</v>
      </c>
      <c r="D78" s="44"/>
      <c r="E78" s="104"/>
      <c r="F78" s="157"/>
      <c r="G78" s="46" t="s">
        <v>90</v>
      </c>
    </row>
    <row r="79" spans="1:7" x14ac:dyDescent="0.25">
      <c r="A79" s="41"/>
      <c r="B79" s="41" t="s">
        <v>415</v>
      </c>
      <c r="C79" s="221"/>
      <c r="D79" s="76"/>
      <c r="E79" s="104"/>
      <c r="F79" s="194"/>
      <c r="G79" s="46"/>
    </row>
    <row r="80" spans="1:7" x14ac:dyDescent="0.25">
      <c r="A80" s="41" t="s">
        <v>1268</v>
      </c>
      <c r="B80" s="41" t="s">
        <v>123</v>
      </c>
      <c r="C80" s="220" t="s">
        <v>416</v>
      </c>
      <c r="D80" s="76"/>
      <c r="E80" s="104"/>
      <c r="F80" s="194"/>
      <c r="G80" s="46"/>
    </row>
    <row r="81" spans="1:7" ht="26.4" customHeight="1" x14ac:dyDescent="0.25">
      <c r="A81" s="49" t="s">
        <v>1269</v>
      </c>
      <c r="B81" s="49"/>
      <c r="C81" s="52" t="s">
        <v>1279</v>
      </c>
      <c r="D81" s="98" t="s">
        <v>133</v>
      </c>
      <c r="E81" s="132">
        <v>5</v>
      </c>
      <c r="F81" s="6"/>
      <c r="G81" s="50" t="str">
        <f t="shared" ref="G81" si="16">IF($F81=" "," ",ROUND($E81*F81,2))</f>
        <v xml:space="preserve"> </v>
      </c>
    </row>
    <row r="82" spans="1:7" x14ac:dyDescent="0.25">
      <c r="A82" s="41"/>
      <c r="B82" s="41"/>
      <c r="C82" s="71"/>
      <c r="D82" s="122"/>
      <c r="E82" s="120"/>
      <c r="F82" s="157"/>
      <c r="G82" s="46"/>
    </row>
    <row r="83" spans="1:7" ht="26.4" customHeight="1" x14ac:dyDescent="0.25">
      <c r="A83" s="351" t="s">
        <v>120</v>
      </c>
      <c r="B83" s="351"/>
      <c r="C83" s="351"/>
      <c r="D83" s="351"/>
      <c r="E83" s="351"/>
      <c r="F83" s="351"/>
      <c r="G83" s="58" t="str">
        <f>IF(SUM(G52:G82)=0,"",SUM(G52:G82))</f>
        <v/>
      </c>
    </row>
    <row r="84" spans="1:7" x14ac:dyDescent="0.25">
      <c r="A84" s="21"/>
      <c r="B84" s="21"/>
      <c r="C84" s="59"/>
      <c r="D84" s="21"/>
      <c r="E84" s="21"/>
      <c r="F84" s="60"/>
      <c r="G84" s="61"/>
    </row>
  </sheetData>
  <sheetProtection algorithmName="SHA-512" hashValue="GjVO51ueW7R8TAolZGxUcN8b83+FIYasLkldPCh8Y5lz59PxcdaW/hSXELVrRU+B4xNzSawXV14bK3eBIiZ9wg==" saltValue="qubMpSv6fVzNfykNveMG+A==" spinCount="100000" sheet="1" objects="1" scenarios="1"/>
  <mergeCells count="3">
    <mergeCell ref="A45:F45"/>
    <mergeCell ref="A52:F52"/>
    <mergeCell ref="A83:F83"/>
  </mergeCells>
  <pageMargins left="0.78740157480314965" right="0.70866141732283472" top="1.0236220472440944" bottom="0.78740157480314965" header="0.39370078740157483" footer="0.39370078740157483"/>
  <pageSetup paperSize="9" scale="85" firstPageNumber="32" fitToHeight="2" orientation="portrait" r:id="rId1"/>
  <headerFooter alignWithMargins="0">
    <oddHeader>&amp;L&amp;"Arial,Regular"&amp;8Contract No.: &amp;KFF0000XXXXX&amp;K000000
Portion 2: Contract
Part C2: Pricing Data
Part C2:2: Bill of Quantities&amp;R&amp;G</oddHeader>
    <oddFooter xml:space="preserve">&amp;C&amp;"Arial,Regular"&amp;8C2.2-&amp;P
</oddFooter>
  </headerFooter>
  <rowBreaks count="1" manualBreakCount="1">
    <brk id="46" max="6"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dimension ref="A1:N41"/>
  <sheetViews>
    <sheetView view="pageBreakPreview" zoomScaleNormal="85" zoomScaleSheetLayoutView="100" workbookViewId="0"/>
  </sheetViews>
  <sheetFormatPr defaultColWidth="8.75" defaultRowHeight="12.75" customHeight="1" x14ac:dyDescent="0.25"/>
  <cols>
    <col min="1" max="1" width="6.58203125" style="266" customWidth="1"/>
    <col min="2" max="2" width="8.58203125" style="266" customWidth="1"/>
    <col min="3" max="3" width="33.58203125" style="264" customWidth="1"/>
    <col min="4" max="5" width="5.58203125" style="266" customWidth="1"/>
    <col min="6" max="7" width="12.33203125" style="268" customWidth="1"/>
    <col min="8" max="8" width="0.33203125" style="263" customWidth="1"/>
    <col min="9" max="10" width="8.75" style="263"/>
    <col min="11" max="11" width="9.75" style="263" customWidth="1"/>
    <col min="12" max="13" width="8.75" style="263"/>
    <col min="14" max="14" width="9.75" style="263" customWidth="1"/>
    <col min="15" max="16384" width="8.75" style="263"/>
  </cols>
  <sheetData>
    <row r="1" spans="1:14" ht="12.75" customHeight="1" x14ac:dyDescent="0.25">
      <c r="A1" s="260"/>
      <c r="B1" s="260"/>
      <c r="C1" s="261"/>
      <c r="D1" s="260"/>
      <c r="E1" s="260"/>
      <c r="F1" s="262"/>
      <c r="G1" s="262"/>
    </row>
    <row r="2" spans="1:14" ht="13.5" customHeight="1" x14ac:dyDescent="0.25">
      <c r="A2" s="18" t="s">
        <v>1308</v>
      </c>
      <c r="B2" s="192"/>
      <c r="D2" s="265"/>
      <c r="F2" s="267"/>
      <c r="H2" s="269"/>
    </row>
    <row r="3" spans="1:14" ht="13.5" customHeight="1" x14ac:dyDescent="0.25">
      <c r="A3" s="192"/>
      <c r="B3" s="192"/>
      <c r="D3" s="265"/>
      <c r="F3" s="267"/>
      <c r="H3" s="269"/>
    </row>
    <row r="4" spans="1:14" ht="13.5" customHeight="1" x14ac:dyDescent="0.25">
      <c r="A4" s="26" t="s">
        <v>0</v>
      </c>
      <c r="B4" s="26" t="s">
        <v>1</v>
      </c>
      <c r="C4" s="27" t="s">
        <v>2</v>
      </c>
      <c r="D4" s="26" t="s">
        <v>3</v>
      </c>
      <c r="E4" s="26" t="s">
        <v>648</v>
      </c>
      <c r="F4" s="28" t="s">
        <v>4</v>
      </c>
      <c r="G4" s="29" t="s">
        <v>5</v>
      </c>
      <c r="H4" s="270"/>
    </row>
    <row r="5" spans="1:14" ht="13.5" customHeight="1" x14ac:dyDescent="0.25">
      <c r="A5" s="203" t="s">
        <v>6</v>
      </c>
      <c r="B5" s="203" t="s">
        <v>7</v>
      </c>
      <c r="C5" s="204"/>
      <c r="D5" s="203"/>
      <c r="E5" s="203"/>
      <c r="F5" s="205"/>
      <c r="G5" s="206"/>
      <c r="H5" s="271"/>
    </row>
    <row r="6" spans="1:14" ht="13.5" customHeight="1" x14ac:dyDescent="0.25">
      <c r="A6" s="272"/>
      <c r="B6" s="273"/>
      <c r="C6" s="274"/>
      <c r="D6" s="273"/>
      <c r="E6" s="273"/>
      <c r="F6" s="275"/>
      <c r="G6" s="276"/>
      <c r="H6" s="271"/>
    </row>
    <row r="7" spans="1:14" ht="13.5" customHeight="1" x14ac:dyDescent="0.25">
      <c r="A7" s="277" t="s">
        <v>702</v>
      </c>
      <c r="B7" s="278"/>
      <c r="C7" s="279"/>
      <c r="D7" s="280"/>
      <c r="E7" s="281"/>
      <c r="F7" s="282"/>
      <c r="G7" s="283" t="s">
        <v>90</v>
      </c>
      <c r="H7" s="271"/>
    </row>
    <row r="8" spans="1:14" ht="13.5" customHeight="1" x14ac:dyDescent="0.25">
      <c r="A8" s="277" t="s">
        <v>702</v>
      </c>
      <c r="B8" s="284" t="s">
        <v>604</v>
      </c>
      <c r="C8" s="285" t="s">
        <v>605</v>
      </c>
      <c r="D8" s="286"/>
      <c r="E8" s="281"/>
      <c r="F8" s="282"/>
      <c r="G8" s="283"/>
      <c r="H8" s="271"/>
    </row>
    <row r="9" spans="1:14" ht="13.5" customHeight="1" x14ac:dyDescent="0.25">
      <c r="A9" s="277"/>
      <c r="B9" s="284"/>
      <c r="C9" s="287"/>
      <c r="D9" s="286"/>
      <c r="E9" s="281"/>
      <c r="F9" s="282"/>
      <c r="G9" s="283"/>
      <c r="H9" s="271"/>
    </row>
    <row r="10" spans="1:14" ht="25.95" customHeight="1" x14ac:dyDescent="0.25">
      <c r="A10" s="277" t="s">
        <v>1294</v>
      </c>
      <c r="B10" s="277" t="s">
        <v>606</v>
      </c>
      <c r="C10" s="92" t="s">
        <v>607</v>
      </c>
      <c r="D10" s="286"/>
      <c r="E10" s="281"/>
      <c r="F10" s="282"/>
      <c r="G10" s="283"/>
      <c r="H10" s="271"/>
      <c r="I10" s="264"/>
      <c r="J10" s="75"/>
      <c r="K10" s="288"/>
      <c r="L10" s="289"/>
      <c r="M10" s="290"/>
    </row>
    <row r="11" spans="1:14" ht="26.4" customHeight="1" x14ac:dyDescent="0.25">
      <c r="A11" s="291" t="s">
        <v>1295</v>
      </c>
      <c r="B11" s="291"/>
      <c r="C11" s="56" t="s">
        <v>608</v>
      </c>
      <c r="D11" s="292" t="s">
        <v>21</v>
      </c>
      <c r="E11" s="293">
        <v>4</v>
      </c>
      <c r="F11" s="13"/>
      <c r="G11" s="50" t="str">
        <f t="shared" ref="G11:G12" si="0">IF($F11=" "," ",ROUND($E11*F11,2))</f>
        <v xml:space="preserve"> </v>
      </c>
      <c r="H11" s="271"/>
      <c r="I11" s="264"/>
      <c r="J11" s="295"/>
      <c r="K11" s="288"/>
      <c r="L11" s="289"/>
      <c r="M11" s="290"/>
    </row>
    <row r="12" spans="1:14" ht="26.4" customHeight="1" x14ac:dyDescent="0.25">
      <c r="A12" s="291" t="s">
        <v>1296</v>
      </c>
      <c r="B12" s="291"/>
      <c r="C12" s="296" t="s">
        <v>609</v>
      </c>
      <c r="D12" s="292" t="s">
        <v>21</v>
      </c>
      <c r="E12" s="293">
        <v>2</v>
      </c>
      <c r="F12" s="13"/>
      <c r="G12" s="50" t="str">
        <f t="shared" si="0"/>
        <v xml:space="preserve"> </v>
      </c>
      <c r="H12" s="271"/>
      <c r="I12" s="264"/>
      <c r="J12" s="295"/>
      <c r="K12" s="288"/>
      <c r="L12" s="289"/>
      <c r="M12" s="290"/>
    </row>
    <row r="13" spans="1:14" ht="13.5" customHeight="1" x14ac:dyDescent="0.25">
      <c r="A13" s="277"/>
      <c r="B13" s="277"/>
      <c r="C13" s="297"/>
      <c r="D13" s="286"/>
      <c r="E13" s="281"/>
      <c r="F13" s="282"/>
      <c r="G13" s="283"/>
      <c r="H13" s="271"/>
      <c r="I13" s="264"/>
      <c r="J13" s="295"/>
      <c r="K13" s="288"/>
      <c r="L13" s="289"/>
      <c r="M13" s="290"/>
    </row>
    <row r="14" spans="1:14" ht="26.4" customHeight="1" x14ac:dyDescent="0.25">
      <c r="A14" s="291" t="s">
        <v>123</v>
      </c>
      <c r="B14" s="291" t="s">
        <v>610</v>
      </c>
      <c r="C14" s="55" t="s">
        <v>611</v>
      </c>
      <c r="D14" s="292" t="s">
        <v>21</v>
      </c>
      <c r="E14" s="293">
        <v>1</v>
      </c>
      <c r="F14" s="13"/>
      <c r="G14" s="50" t="str">
        <f t="shared" ref="G14" si="1">IF($F14=" "," ",ROUND($E14*F14,2))</f>
        <v xml:space="preserve"> </v>
      </c>
      <c r="H14" s="271"/>
    </row>
    <row r="15" spans="1:14" ht="13.5" customHeight="1" x14ac:dyDescent="0.25">
      <c r="A15" s="291"/>
      <c r="B15" s="291"/>
      <c r="C15" s="55"/>
      <c r="D15" s="292"/>
      <c r="E15" s="293"/>
      <c r="F15" s="294"/>
      <c r="G15" s="294"/>
      <c r="H15" s="271"/>
      <c r="I15" s="264"/>
      <c r="J15" s="75"/>
      <c r="K15" s="288"/>
      <c r="L15" s="289"/>
      <c r="M15" s="290"/>
      <c r="N15" s="290"/>
    </row>
    <row r="16" spans="1:14" ht="26.4" customHeight="1" x14ac:dyDescent="0.25">
      <c r="A16" s="291" t="s">
        <v>13</v>
      </c>
      <c r="B16" s="291" t="s">
        <v>612</v>
      </c>
      <c r="C16" s="55" t="s">
        <v>613</v>
      </c>
      <c r="D16" s="292" t="s">
        <v>21</v>
      </c>
      <c r="E16" s="293">
        <v>10</v>
      </c>
      <c r="F16" s="13"/>
      <c r="G16" s="50" t="str">
        <f t="shared" ref="G16" si="2">IF($F16=" "," ",ROUND($E16*F16,2))</f>
        <v xml:space="preserve"> </v>
      </c>
      <c r="H16" s="271"/>
    </row>
    <row r="17" spans="1:8" ht="13.5" customHeight="1" x14ac:dyDescent="0.25">
      <c r="A17" s="277"/>
      <c r="B17" s="277"/>
      <c r="C17" s="92"/>
      <c r="D17" s="286"/>
      <c r="E17" s="281"/>
      <c r="F17" s="282"/>
      <c r="G17" s="283" t="s">
        <v>90</v>
      </c>
      <c r="H17" s="271"/>
    </row>
    <row r="18" spans="1:8" ht="13.5" customHeight="1" x14ac:dyDescent="0.25">
      <c r="A18" s="277" t="s">
        <v>1297</v>
      </c>
      <c r="B18" s="277" t="s">
        <v>614</v>
      </c>
      <c r="C18" s="92" t="s">
        <v>615</v>
      </c>
      <c r="D18" s="286"/>
      <c r="E18" s="281"/>
      <c r="F18" s="282"/>
      <c r="G18" s="283" t="s">
        <v>90</v>
      </c>
      <c r="H18" s="271"/>
    </row>
    <row r="19" spans="1:8" ht="26.4" customHeight="1" x14ac:dyDescent="0.25">
      <c r="A19" s="291" t="s">
        <v>29</v>
      </c>
      <c r="B19" s="291"/>
      <c r="C19" s="56" t="s">
        <v>616</v>
      </c>
      <c r="D19" s="292" t="s">
        <v>21</v>
      </c>
      <c r="E19" s="293">
        <v>22</v>
      </c>
      <c r="F19" s="13"/>
      <c r="G19" s="50" t="str">
        <f t="shared" ref="G19" si="3">IF($F19=" "," ",ROUND($E19*F19,2))</f>
        <v xml:space="preserve"> </v>
      </c>
      <c r="H19" s="271"/>
    </row>
    <row r="20" spans="1:8" ht="13.5" customHeight="1" x14ac:dyDescent="0.25">
      <c r="A20" s="291"/>
      <c r="B20" s="291"/>
      <c r="C20" s="298"/>
      <c r="D20" s="292"/>
      <c r="E20" s="293"/>
      <c r="F20" s="294"/>
      <c r="G20" s="294"/>
      <c r="H20" s="271"/>
    </row>
    <row r="21" spans="1:8" ht="26.4" customHeight="1" x14ac:dyDescent="0.25">
      <c r="A21" s="291" t="s">
        <v>1298</v>
      </c>
      <c r="B21" s="291" t="s">
        <v>617</v>
      </c>
      <c r="C21" s="55" t="s">
        <v>618</v>
      </c>
      <c r="D21" s="292" t="s">
        <v>21</v>
      </c>
      <c r="E21" s="293">
        <v>24</v>
      </c>
      <c r="F21" s="13"/>
      <c r="G21" s="50" t="str">
        <f t="shared" ref="G21" si="4">IF($F21=" "," ",ROUND($E21*F21,2))</f>
        <v xml:space="preserve"> </v>
      </c>
      <c r="H21" s="271"/>
    </row>
    <row r="22" spans="1:8" ht="13.5" customHeight="1" x14ac:dyDescent="0.25">
      <c r="A22" s="277"/>
      <c r="B22" s="277"/>
      <c r="C22" s="287"/>
      <c r="D22" s="286"/>
      <c r="E22" s="281"/>
      <c r="F22" s="282"/>
      <c r="G22" s="283" t="s">
        <v>90</v>
      </c>
      <c r="H22" s="271"/>
    </row>
    <row r="23" spans="1:8" ht="13.5" customHeight="1" x14ac:dyDescent="0.25">
      <c r="A23" s="277" t="s">
        <v>1299</v>
      </c>
      <c r="B23" s="277" t="s">
        <v>619</v>
      </c>
      <c r="C23" s="92" t="s">
        <v>620</v>
      </c>
      <c r="D23" s="286"/>
      <c r="E23" s="281"/>
      <c r="F23" s="282"/>
      <c r="G23" s="283" t="s">
        <v>90</v>
      </c>
      <c r="H23" s="271"/>
    </row>
    <row r="24" spans="1:8" ht="26.4" customHeight="1" x14ac:dyDescent="0.25">
      <c r="A24" s="291" t="s">
        <v>1300</v>
      </c>
      <c r="B24" s="291"/>
      <c r="C24" s="299" t="s">
        <v>621</v>
      </c>
      <c r="D24" s="292" t="s">
        <v>133</v>
      </c>
      <c r="E24" s="293">
        <v>1000</v>
      </c>
      <c r="F24" s="13"/>
      <c r="G24" s="50" t="str">
        <f t="shared" ref="G24:G38" si="5">IF($F24=" "," ",ROUND($E24*F24,2))</f>
        <v xml:space="preserve"> </v>
      </c>
      <c r="H24" s="271"/>
    </row>
    <row r="25" spans="1:8" ht="26.4" customHeight="1" x14ac:dyDescent="0.25">
      <c r="A25" s="291" t="s">
        <v>1301</v>
      </c>
      <c r="B25" s="291"/>
      <c r="C25" s="299" t="s">
        <v>622</v>
      </c>
      <c r="D25" s="292" t="s">
        <v>133</v>
      </c>
      <c r="E25" s="293">
        <v>1700</v>
      </c>
      <c r="F25" s="13"/>
      <c r="G25" s="50" t="str">
        <f t="shared" si="5"/>
        <v xml:space="preserve"> </v>
      </c>
      <c r="H25" s="271"/>
    </row>
    <row r="26" spans="1:8" ht="26.4" customHeight="1" x14ac:dyDescent="0.25">
      <c r="A26" s="291" t="s">
        <v>1302</v>
      </c>
      <c r="B26" s="291"/>
      <c r="C26" s="299" t="s">
        <v>623</v>
      </c>
      <c r="D26" s="292" t="s">
        <v>133</v>
      </c>
      <c r="E26" s="293">
        <v>1700</v>
      </c>
      <c r="F26" s="13"/>
      <c r="G26" s="50" t="str">
        <f t="shared" si="5"/>
        <v xml:space="preserve"> </v>
      </c>
      <c r="H26" s="271"/>
    </row>
    <row r="27" spans="1:8" ht="13.5" customHeight="1" x14ac:dyDescent="0.25">
      <c r="A27" s="291"/>
      <c r="B27" s="291"/>
      <c r="C27" s="296"/>
      <c r="D27" s="292"/>
      <c r="E27" s="293"/>
      <c r="F27" s="294"/>
      <c r="G27" s="294" t="s">
        <v>90</v>
      </c>
      <c r="H27" s="271"/>
    </row>
    <row r="28" spans="1:8" ht="26.4" customHeight="1" x14ac:dyDescent="0.25">
      <c r="A28" s="291" t="s">
        <v>1303</v>
      </c>
      <c r="B28" s="291" t="s">
        <v>624</v>
      </c>
      <c r="C28" s="55" t="s">
        <v>625</v>
      </c>
      <c r="D28" s="292" t="s">
        <v>21</v>
      </c>
      <c r="E28" s="293">
        <v>3</v>
      </c>
      <c r="F28" s="13"/>
      <c r="G28" s="50" t="str">
        <f t="shared" si="5"/>
        <v xml:space="preserve"> </v>
      </c>
      <c r="H28" s="271"/>
    </row>
    <row r="29" spans="1:8" ht="13.5" customHeight="1" x14ac:dyDescent="0.25">
      <c r="A29" s="291"/>
      <c r="B29" s="291"/>
      <c r="C29" s="300"/>
      <c r="D29" s="292"/>
      <c r="E29" s="293"/>
      <c r="F29" s="294"/>
      <c r="G29" s="294" t="s">
        <v>90</v>
      </c>
      <c r="H29" s="271"/>
    </row>
    <row r="30" spans="1:8" ht="26.4" customHeight="1" x14ac:dyDescent="0.25">
      <c r="A30" s="291" t="s">
        <v>58</v>
      </c>
      <c r="B30" s="291" t="s">
        <v>626</v>
      </c>
      <c r="C30" s="55" t="s">
        <v>627</v>
      </c>
      <c r="D30" s="292" t="s">
        <v>21</v>
      </c>
      <c r="E30" s="293">
        <v>1</v>
      </c>
      <c r="F30" s="13"/>
      <c r="G30" s="50" t="str">
        <f t="shared" si="5"/>
        <v xml:space="preserve"> </v>
      </c>
      <c r="H30" s="271"/>
    </row>
    <row r="31" spans="1:8" ht="13.5" customHeight="1" x14ac:dyDescent="0.25">
      <c r="A31" s="291"/>
      <c r="B31" s="291"/>
      <c r="C31" s="300"/>
      <c r="D31" s="292"/>
      <c r="E31" s="293"/>
      <c r="F31" s="294"/>
      <c r="G31" s="294"/>
      <c r="H31" s="271"/>
    </row>
    <row r="32" spans="1:8" ht="26.4" customHeight="1" x14ac:dyDescent="0.25">
      <c r="A32" s="291" t="s">
        <v>1304</v>
      </c>
      <c r="B32" s="291" t="s">
        <v>628</v>
      </c>
      <c r="C32" s="55" t="s">
        <v>629</v>
      </c>
      <c r="D32" s="292" t="s">
        <v>15</v>
      </c>
      <c r="E32" s="293">
        <v>1</v>
      </c>
      <c r="F32" s="13"/>
      <c r="G32" s="50" t="str">
        <f t="shared" si="5"/>
        <v xml:space="preserve"> </v>
      </c>
      <c r="H32" s="271"/>
    </row>
    <row r="33" spans="1:8" ht="13.5" customHeight="1" x14ac:dyDescent="0.25">
      <c r="A33" s="291"/>
      <c r="B33" s="291"/>
      <c r="C33" s="55"/>
      <c r="D33" s="292"/>
      <c r="E33" s="293"/>
      <c r="F33" s="294"/>
      <c r="G33" s="294"/>
      <c r="H33" s="271"/>
    </row>
    <row r="34" spans="1:8" ht="26.4" customHeight="1" x14ac:dyDescent="0.25">
      <c r="A34" s="291" t="s">
        <v>1305</v>
      </c>
      <c r="B34" s="291" t="s">
        <v>630</v>
      </c>
      <c r="C34" s="55" t="s">
        <v>631</v>
      </c>
      <c r="D34" s="292" t="s">
        <v>15</v>
      </c>
      <c r="E34" s="293">
        <v>1</v>
      </c>
      <c r="F34" s="13"/>
      <c r="G34" s="50" t="str">
        <f t="shared" si="5"/>
        <v xml:space="preserve"> </v>
      </c>
      <c r="H34" s="271"/>
    </row>
    <row r="35" spans="1:8" ht="13.5" customHeight="1" x14ac:dyDescent="0.25">
      <c r="A35" s="291"/>
      <c r="B35" s="79"/>
      <c r="C35" s="222"/>
      <c r="D35" s="292"/>
      <c r="E35" s="293"/>
      <c r="F35" s="294"/>
      <c r="G35" s="294" t="s">
        <v>90</v>
      </c>
      <c r="H35" s="271"/>
    </row>
    <row r="36" spans="1:8" ht="26.4" customHeight="1" x14ac:dyDescent="0.25">
      <c r="A36" s="291" t="s">
        <v>1306</v>
      </c>
      <c r="B36" s="301" t="s">
        <v>632</v>
      </c>
      <c r="C36" s="55" t="s">
        <v>633</v>
      </c>
      <c r="D36" s="292" t="s">
        <v>15</v>
      </c>
      <c r="E36" s="293">
        <v>1</v>
      </c>
      <c r="F36" s="13"/>
      <c r="G36" s="50" t="str">
        <f t="shared" si="5"/>
        <v xml:space="preserve"> </v>
      </c>
      <c r="H36" s="271"/>
    </row>
    <row r="37" spans="1:8" ht="13.5" customHeight="1" x14ac:dyDescent="0.25">
      <c r="A37" s="291"/>
      <c r="B37" s="49"/>
      <c r="C37" s="222"/>
      <c r="D37" s="292"/>
      <c r="E37" s="293"/>
      <c r="F37" s="294"/>
      <c r="G37" s="294" t="s">
        <v>90</v>
      </c>
      <c r="H37" s="271"/>
    </row>
    <row r="38" spans="1:8" ht="26.4" customHeight="1" x14ac:dyDescent="0.25">
      <c r="A38" s="291" t="s">
        <v>1307</v>
      </c>
      <c r="B38" s="301" t="s">
        <v>634</v>
      </c>
      <c r="C38" s="55" t="s">
        <v>635</v>
      </c>
      <c r="D38" s="292" t="s">
        <v>15</v>
      </c>
      <c r="E38" s="293">
        <v>1</v>
      </c>
      <c r="F38" s="13"/>
      <c r="G38" s="50" t="str">
        <f t="shared" si="5"/>
        <v xml:space="preserve"> </v>
      </c>
      <c r="H38" s="271"/>
    </row>
    <row r="39" spans="1:8" ht="13.2" x14ac:dyDescent="0.25">
      <c r="A39" s="277"/>
      <c r="B39" s="280"/>
      <c r="C39" s="92"/>
      <c r="D39" s="286"/>
      <c r="E39" s="281"/>
      <c r="F39" s="282"/>
      <c r="G39" s="283"/>
      <c r="H39" s="271"/>
    </row>
    <row r="40" spans="1:8" ht="26.4" customHeight="1" x14ac:dyDescent="0.25">
      <c r="A40" s="351" t="s">
        <v>120</v>
      </c>
      <c r="B40" s="351"/>
      <c r="C40" s="351"/>
      <c r="D40" s="351"/>
      <c r="E40" s="351"/>
      <c r="F40" s="351"/>
      <c r="G40" s="58" t="str">
        <f>IF(SUM(G7:G39)=0,"",SUM(G7:G39))</f>
        <v/>
      </c>
      <c r="H40" s="271"/>
    </row>
    <row r="41" spans="1:8" ht="13.5" customHeight="1" x14ac:dyDescent="0.25">
      <c r="A41" s="265"/>
      <c r="B41" s="265"/>
      <c r="C41" s="302"/>
      <c r="D41" s="265"/>
      <c r="E41" s="265"/>
      <c r="F41" s="303"/>
      <c r="G41" s="304"/>
      <c r="H41" s="271"/>
    </row>
  </sheetData>
  <sheetProtection algorithmName="SHA-512" hashValue="d1P83dYSnQ8GzqLv53Vz7aVY4dJBa2y02+O8iN305AtuW+7Lk3VRyXPnAF8OTR46vCghkmW34swvp4nNNmHPMQ==" saltValue="4BBeWDACkpzorz4m0zQKXg==" spinCount="100000" sheet="1" objects="1" scenarios="1"/>
  <mergeCells count="1">
    <mergeCell ref="A40:F40"/>
  </mergeCells>
  <pageMargins left="0.78740157480314965" right="0.70866141732283472" top="1.0236220472440944" bottom="0.78740157480314965" header="0.39370078740157483" footer="0.39370078740157483"/>
  <pageSetup paperSize="9" scale="85" firstPageNumber="34" fitToHeight="2" orientation="portrait" r:id="rId1"/>
  <headerFooter alignWithMargins="0">
    <oddHeader>&amp;L&amp;"Arial,Regular"&amp;8Contract No.: &amp;KFF0000XXXXX&amp;K000000
Portion 2: Contract
Part C2: Pricing Data
Part C2:2: Bill of Quantities&amp;R&amp;G</oddHeader>
    <oddFooter xml:space="preserve">&amp;C&amp;"Arial,Regular"&amp;8C2.2-&amp;P
</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8"/>
  <dimension ref="A1:H24"/>
  <sheetViews>
    <sheetView view="pageBreakPreview" zoomScaleNormal="85" zoomScaleSheetLayoutView="100" workbookViewId="0"/>
  </sheetViews>
  <sheetFormatPr defaultColWidth="8.75" defaultRowHeight="13.2" x14ac:dyDescent="0.25"/>
  <cols>
    <col min="1" max="1" width="6.58203125" style="22" customWidth="1"/>
    <col min="2" max="2" width="8.58203125" style="22" customWidth="1"/>
    <col min="3" max="3" width="33.58203125" style="20" customWidth="1"/>
    <col min="4" max="5" width="5.58203125" style="22" customWidth="1"/>
    <col min="6" max="7" width="12.33203125" style="24" customWidth="1"/>
    <col min="8" max="8" width="0.33203125" style="17" customWidth="1"/>
    <col min="9" max="10" width="8.75" style="17"/>
    <col min="11" max="11" width="9.75" style="17" customWidth="1"/>
    <col min="12" max="13" width="8.75" style="17"/>
    <col min="14" max="14" width="9.75" style="17" customWidth="1"/>
    <col min="15" max="16384" width="8.75" style="17"/>
  </cols>
  <sheetData>
    <row r="1" spans="1:8" x14ac:dyDescent="0.25">
      <c r="A1" s="14"/>
      <c r="B1" s="14"/>
      <c r="C1" s="15"/>
      <c r="D1" s="14"/>
      <c r="E1" s="14"/>
      <c r="F1" s="16"/>
      <c r="G1" s="16"/>
    </row>
    <row r="2" spans="1:8" x14ac:dyDescent="0.25">
      <c r="A2" s="226" t="s">
        <v>1316</v>
      </c>
      <c r="B2" s="19"/>
      <c r="D2" s="21"/>
      <c r="F2" s="23"/>
      <c r="H2" s="25"/>
    </row>
    <row r="3" spans="1:8" x14ac:dyDescent="0.25">
      <c r="A3" s="227"/>
      <c r="B3" s="19"/>
      <c r="D3" s="21"/>
      <c r="F3" s="23"/>
      <c r="H3" s="25"/>
    </row>
    <row r="4" spans="1:8" x14ac:dyDescent="0.25">
      <c r="A4" s="26" t="s">
        <v>0</v>
      </c>
      <c r="B4" s="26" t="s">
        <v>1</v>
      </c>
      <c r="C4" s="27" t="s">
        <v>2</v>
      </c>
      <c r="D4" s="26" t="s">
        <v>3</v>
      </c>
      <c r="E4" s="26" t="s">
        <v>648</v>
      </c>
      <c r="F4" s="28" t="s">
        <v>4</v>
      </c>
      <c r="G4" s="29" t="s">
        <v>5</v>
      </c>
      <c r="H4" s="30"/>
    </row>
    <row r="5" spans="1:8" x14ac:dyDescent="0.25">
      <c r="A5" s="203" t="s">
        <v>6</v>
      </c>
      <c r="B5" s="203" t="s">
        <v>7</v>
      </c>
      <c r="C5" s="204"/>
      <c r="D5" s="203"/>
      <c r="E5" s="203"/>
      <c r="F5" s="205"/>
      <c r="G5" s="206"/>
      <c r="H5" s="35"/>
    </row>
    <row r="6" spans="1:8" x14ac:dyDescent="0.25">
      <c r="A6" s="36"/>
      <c r="B6" s="37"/>
      <c r="C6" s="38"/>
      <c r="D6" s="37"/>
      <c r="E6" s="37"/>
      <c r="F6" s="39"/>
      <c r="G6" s="40"/>
      <c r="H6" s="35"/>
    </row>
    <row r="7" spans="1:8" x14ac:dyDescent="0.25">
      <c r="A7" s="41" t="s">
        <v>702</v>
      </c>
      <c r="B7" s="103"/>
      <c r="C7" s="42"/>
      <c r="D7" s="43"/>
      <c r="E7" s="43"/>
      <c r="F7" s="45"/>
      <c r="G7" s="46" t="s">
        <v>90</v>
      </c>
      <c r="H7" s="35"/>
    </row>
    <row r="8" spans="1:8" x14ac:dyDescent="0.25">
      <c r="A8" s="41" t="s">
        <v>1280</v>
      </c>
      <c r="B8" s="31" t="s">
        <v>636</v>
      </c>
      <c r="C8" s="32" t="s">
        <v>637</v>
      </c>
      <c r="D8" s="43"/>
      <c r="E8" s="44"/>
      <c r="F8" s="45"/>
      <c r="G8" s="46" t="s">
        <v>90</v>
      </c>
      <c r="H8" s="35"/>
    </row>
    <row r="9" spans="1:8" x14ac:dyDescent="0.25">
      <c r="A9" s="41" t="s">
        <v>702</v>
      </c>
      <c r="B9" s="43"/>
      <c r="C9" s="42"/>
      <c r="D9" s="43"/>
      <c r="E9" s="44"/>
      <c r="F9" s="45"/>
      <c r="G9" s="46" t="s">
        <v>90</v>
      </c>
      <c r="H9" s="35"/>
    </row>
    <row r="10" spans="1:8" ht="39.6" x14ac:dyDescent="0.25">
      <c r="A10" s="49" t="s">
        <v>1281</v>
      </c>
      <c r="B10" s="51" t="s">
        <v>1285</v>
      </c>
      <c r="C10" s="52" t="s">
        <v>1291</v>
      </c>
      <c r="D10" s="51" t="s">
        <v>47</v>
      </c>
      <c r="E10" s="49">
        <v>1</v>
      </c>
      <c r="F10" s="50">
        <v>300000</v>
      </c>
      <c r="G10" s="50">
        <f>IF($F10=" "," ",ROUND($E10*F10,2))</f>
        <v>300000</v>
      </c>
      <c r="H10" s="35"/>
    </row>
    <row r="11" spans="1:8" x14ac:dyDescent="0.25">
      <c r="A11" s="49" t="s">
        <v>702</v>
      </c>
      <c r="B11" s="51"/>
      <c r="C11" s="52"/>
      <c r="D11" s="51"/>
      <c r="E11" s="49"/>
      <c r="F11" s="50"/>
      <c r="G11" s="50" t="s">
        <v>90</v>
      </c>
      <c r="H11" s="35"/>
    </row>
    <row r="12" spans="1:8" ht="39.6" x14ac:dyDescent="0.25">
      <c r="A12" s="49" t="s">
        <v>1282</v>
      </c>
      <c r="B12" s="51" t="s">
        <v>1286</v>
      </c>
      <c r="C12" s="52" t="s">
        <v>1311</v>
      </c>
      <c r="D12" s="51" t="s">
        <v>41</v>
      </c>
      <c r="E12" s="1"/>
      <c r="F12" s="50"/>
      <c r="G12" s="50" t="str">
        <f>IF($E12=" "," ",ROUND(G10*E12%,2))</f>
        <v xml:space="preserve"> </v>
      </c>
      <c r="H12" s="35"/>
    </row>
    <row r="13" spans="1:8" x14ac:dyDescent="0.25">
      <c r="A13" s="49" t="s">
        <v>702</v>
      </c>
      <c r="B13" s="51"/>
      <c r="C13" s="52"/>
      <c r="D13" s="51"/>
      <c r="E13" s="49"/>
      <c r="F13" s="50"/>
      <c r="G13" s="50" t="s">
        <v>90</v>
      </c>
      <c r="H13" s="35"/>
    </row>
    <row r="14" spans="1:8" ht="52.8" x14ac:dyDescent="0.25">
      <c r="A14" s="49" t="s">
        <v>1283</v>
      </c>
      <c r="B14" s="51" t="s">
        <v>1287</v>
      </c>
      <c r="C14" s="52" t="s">
        <v>1292</v>
      </c>
      <c r="D14" s="51" t="s">
        <v>47</v>
      </c>
      <c r="E14" s="49">
        <v>1</v>
      </c>
      <c r="F14" s="50">
        <v>300000</v>
      </c>
      <c r="G14" s="50">
        <f>IF($F14=" "," ",ROUND($E14*F14,2))</f>
        <v>300000</v>
      </c>
      <c r="H14" s="35"/>
    </row>
    <row r="15" spans="1:8" x14ac:dyDescent="0.25">
      <c r="A15" s="49" t="s">
        <v>702</v>
      </c>
      <c r="B15" s="51"/>
      <c r="C15" s="52"/>
      <c r="D15" s="51"/>
      <c r="E15" s="49"/>
      <c r="F15" s="50"/>
      <c r="G15" s="50" t="s">
        <v>90</v>
      </c>
      <c r="H15" s="35"/>
    </row>
    <row r="16" spans="1:8" ht="39.6" x14ac:dyDescent="0.25">
      <c r="A16" s="49" t="s">
        <v>1284</v>
      </c>
      <c r="B16" s="51" t="s">
        <v>1288</v>
      </c>
      <c r="C16" s="52" t="s">
        <v>1312</v>
      </c>
      <c r="D16" s="51" t="s">
        <v>41</v>
      </c>
      <c r="E16" s="1"/>
      <c r="F16" s="50"/>
      <c r="G16" s="50" t="str">
        <f>IF($E16=" "," ",ROUND(G14*E16%,2))</f>
        <v xml:space="preserve"> </v>
      </c>
      <c r="H16" s="35"/>
    </row>
    <row r="17" spans="1:8" x14ac:dyDescent="0.25">
      <c r="A17" s="49" t="s">
        <v>702</v>
      </c>
      <c r="B17" s="51"/>
      <c r="C17" s="52"/>
      <c r="D17" s="51"/>
      <c r="E17" s="49"/>
      <c r="F17" s="50"/>
      <c r="G17" s="50" t="s">
        <v>90</v>
      </c>
      <c r="H17" s="35"/>
    </row>
    <row r="18" spans="1:8" ht="52.8" x14ac:dyDescent="0.25">
      <c r="A18" s="49" t="s">
        <v>1309</v>
      </c>
      <c r="B18" s="51" t="s">
        <v>1289</v>
      </c>
      <c r="C18" s="52" t="s">
        <v>1293</v>
      </c>
      <c r="D18" s="51" t="s">
        <v>47</v>
      </c>
      <c r="E18" s="49">
        <v>1</v>
      </c>
      <c r="F18" s="50">
        <v>500000</v>
      </c>
      <c r="G18" s="50">
        <f>IF($F18=" "," ",ROUND($E18*F18,2))</f>
        <v>500000</v>
      </c>
      <c r="H18" s="35"/>
    </row>
    <row r="19" spans="1:8" x14ac:dyDescent="0.25">
      <c r="A19" s="49" t="s">
        <v>702</v>
      </c>
      <c r="B19" s="51"/>
      <c r="C19" s="52"/>
      <c r="D19" s="51"/>
      <c r="E19" s="51"/>
      <c r="F19" s="50"/>
      <c r="G19" s="50" t="s">
        <v>90</v>
      </c>
      <c r="H19" s="35"/>
    </row>
    <row r="20" spans="1:8" ht="39.6" x14ac:dyDescent="0.25">
      <c r="A20" s="49" t="s">
        <v>1310</v>
      </c>
      <c r="B20" s="51" t="s">
        <v>1290</v>
      </c>
      <c r="C20" s="52" t="s">
        <v>1313</v>
      </c>
      <c r="D20" s="51" t="s">
        <v>41</v>
      </c>
      <c r="E20" s="1"/>
      <c r="F20" s="50"/>
      <c r="G20" s="50" t="str">
        <f>IF($E20=" "," ",ROUND(G18*E20%,2))</f>
        <v xml:space="preserve"> </v>
      </c>
      <c r="H20" s="35"/>
    </row>
    <row r="21" spans="1:8" x14ac:dyDescent="0.25">
      <c r="A21" s="41"/>
      <c r="B21" s="43"/>
      <c r="C21" s="42"/>
      <c r="D21" s="43"/>
      <c r="E21" s="44"/>
      <c r="F21" s="45"/>
      <c r="G21" s="46"/>
      <c r="H21" s="35"/>
    </row>
    <row r="22" spans="1:8" x14ac:dyDescent="0.25">
      <c r="A22" s="41" t="s">
        <v>702</v>
      </c>
      <c r="B22" s="31"/>
      <c r="C22" s="42"/>
      <c r="D22" s="43"/>
      <c r="E22" s="44"/>
      <c r="F22" s="45"/>
      <c r="G22" s="46" t="s">
        <v>90</v>
      </c>
      <c r="H22" s="35"/>
    </row>
    <row r="23" spans="1:8" ht="26.4" customHeight="1" x14ac:dyDescent="0.25">
      <c r="A23" s="351" t="s">
        <v>120</v>
      </c>
      <c r="B23" s="351"/>
      <c r="C23" s="351"/>
      <c r="D23" s="351"/>
      <c r="E23" s="351"/>
      <c r="F23" s="351"/>
      <c r="G23" s="58">
        <f>IF(SUM(G7:G22)=0,"",SUM(G7:G22))</f>
        <v>1100000</v>
      </c>
      <c r="H23" s="35"/>
    </row>
    <row r="24" spans="1:8" x14ac:dyDescent="0.25">
      <c r="A24" s="21"/>
      <c r="B24" s="21"/>
      <c r="C24" s="59"/>
      <c r="D24" s="21"/>
      <c r="E24" s="21"/>
      <c r="F24" s="60"/>
      <c r="G24" s="61"/>
      <c r="H24" s="35"/>
    </row>
  </sheetData>
  <sheetProtection algorithmName="SHA-512" hashValue="H7NIrbQPGz/dnVpy/SgW+t2/UkNRvN7rFjb08gjt7jRprkvoDTMNCCkNJuGdf4fKiHfiWfDuS4NDg9OlYaReTQ==" saltValue="qDGiYpPJWmPHmeDSfTxElw==" spinCount="100000" sheet="1" objects="1" scenarios="1"/>
  <mergeCells count="1">
    <mergeCell ref="A23:F23"/>
  </mergeCells>
  <phoneticPr fontId="0" type="noConversion"/>
  <pageMargins left="0.78740157480314965" right="0.70866141732283472" top="1.0236220472440944" bottom="0.78740157480314965" header="0.39370078740157483" footer="0.39370078740157483"/>
  <pageSetup paperSize="9" scale="85" firstPageNumber="36" orientation="portrait" r:id="rId1"/>
  <headerFooter alignWithMargins="0">
    <oddHeader>&amp;L&amp;"Arial,Regular"&amp;8Contract No.: &amp;KFF0000XXXXX&amp;K000000
Portion 2: Contract
Part C2: Pricing Data
Part C2:2: Bill of Quantities&amp;R&amp;"Arial,Regular"&amp;9&amp;G</oddHeader>
    <oddFooter xml:space="preserve">&amp;C&amp;"Arial,Regular"&amp;8C2.2-&amp;P
</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7"/>
  <dimension ref="A1:J84"/>
  <sheetViews>
    <sheetView showGridLines="0" view="pageBreakPreview" zoomScale="85" zoomScaleNormal="85" zoomScaleSheetLayoutView="85" workbookViewId="0">
      <selection activeCell="G15" sqref="G15:H15"/>
    </sheetView>
  </sheetViews>
  <sheetFormatPr defaultColWidth="8.75" defaultRowHeight="12.75" customHeight="1" x14ac:dyDescent="0.25"/>
  <cols>
    <col min="1" max="1" width="2.58203125" style="324" customWidth="1"/>
    <col min="2" max="2" width="6.75" style="324" customWidth="1"/>
    <col min="3" max="3" width="35.9140625" style="312" customWidth="1"/>
    <col min="4" max="4" width="4.33203125" style="312" customWidth="1"/>
    <col min="5" max="5" width="8.4140625" style="312" customWidth="1"/>
    <col min="6" max="6" width="3.4140625" style="346" customWidth="1"/>
    <col min="7" max="8" width="13.33203125" style="331" customWidth="1"/>
    <col min="9" max="9" width="2.58203125" style="331" customWidth="1"/>
    <col min="10" max="10" width="0.33203125" style="312" customWidth="1"/>
    <col min="11" max="16384" width="8.75" style="312"/>
  </cols>
  <sheetData>
    <row r="1" spans="1:10" s="309" customFormat="1" ht="12.75" customHeight="1" x14ac:dyDescent="0.25">
      <c r="A1" s="305"/>
      <c r="B1" s="305"/>
      <c r="C1" s="306"/>
      <c r="D1" s="306"/>
      <c r="E1" s="306"/>
      <c r="F1" s="307"/>
      <c r="G1" s="307"/>
      <c r="H1" s="307"/>
      <c r="I1" s="307"/>
      <c r="J1" s="308"/>
    </row>
    <row r="2" spans="1:10" ht="12.75" customHeight="1" x14ac:dyDescent="0.25">
      <c r="A2" s="265"/>
      <c r="B2" s="265"/>
      <c r="C2" s="265"/>
      <c r="D2" s="265"/>
      <c r="E2" s="265"/>
      <c r="F2" s="310"/>
      <c r="G2" s="310"/>
      <c r="H2" s="310"/>
      <c r="I2" s="310"/>
      <c r="J2" s="311"/>
    </row>
    <row r="3" spans="1:10" ht="12.75" customHeight="1" x14ac:dyDescent="0.25">
      <c r="A3" s="265"/>
      <c r="B3" s="18" t="s">
        <v>1356</v>
      </c>
      <c r="C3" s="265"/>
      <c r="D3" s="265"/>
      <c r="E3" s="265"/>
      <c r="F3" s="310"/>
      <c r="G3" s="310"/>
      <c r="H3" s="310"/>
      <c r="I3" s="310"/>
      <c r="J3" s="313"/>
    </row>
    <row r="4" spans="1:10" ht="12.75" customHeight="1" x14ac:dyDescent="0.25">
      <c r="A4" s="302"/>
      <c r="B4" s="302"/>
      <c r="C4" s="314"/>
      <c r="D4" s="314"/>
      <c r="E4" s="314"/>
      <c r="F4" s="290"/>
      <c r="G4" s="290"/>
      <c r="H4" s="290"/>
      <c r="I4" s="290"/>
      <c r="J4" s="313"/>
    </row>
    <row r="5" spans="1:10" ht="12.75" customHeight="1" x14ac:dyDescent="0.25">
      <c r="A5" s="264"/>
      <c r="B5" s="226" t="s">
        <v>638</v>
      </c>
      <c r="C5" s="314"/>
      <c r="D5" s="314"/>
      <c r="E5" s="314"/>
      <c r="F5" s="290"/>
      <c r="G5" s="290"/>
      <c r="H5" s="290"/>
      <c r="I5" s="290"/>
      <c r="J5" s="313"/>
    </row>
    <row r="6" spans="1:10" ht="12.75" customHeight="1" x14ac:dyDescent="0.25">
      <c r="A6" s="264"/>
      <c r="B6" s="315"/>
      <c r="C6" s="316"/>
      <c r="D6" s="316"/>
      <c r="E6" s="316"/>
      <c r="F6" s="290"/>
      <c r="G6" s="290"/>
      <c r="H6" s="290"/>
      <c r="I6" s="290"/>
      <c r="J6" s="313"/>
    </row>
    <row r="7" spans="1:10" ht="12.75" customHeight="1" x14ac:dyDescent="0.25">
      <c r="A7" s="264"/>
      <c r="B7" s="315"/>
      <c r="C7" s="314"/>
      <c r="D7" s="314"/>
      <c r="E7" s="314"/>
      <c r="F7" s="290"/>
      <c r="G7" s="317"/>
      <c r="H7" s="317"/>
      <c r="I7" s="317"/>
      <c r="J7" s="313"/>
    </row>
    <row r="8" spans="1:10" ht="12.75" customHeight="1" x14ac:dyDescent="0.25">
      <c r="A8" s="264"/>
      <c r="B8" s="315"/>
      <c r="C8" s="314"/>
      <c r="D8" s="314"/>
      <c r="E8" s="314"/>
      <c r="F8" s="290"/>
      <c r="G8" s="317"/>
      <c r="H8" s="317"/>
      <c r="I8" s="317"/>
      <c r="J8" s="313"/>
    </row>
    <row r="9" spans="1:10" ht="12.75" customHeight="1" x14ac:dyDescent="0.25">
      <c r="A9" s="264"/>
      <c r="B9" s="315"/>
      <c r="C9" s="314"/>
      <c r="D9" s="314"/>
      <c r="E9" s="314"/>
      <c r="F9" s="290"/>
      <c r="G9" s="169"/>
      <c r="H9" s="169"/>
      <c r="I9" s="263"/>
      <c r="J9" s="313"/>
    </row>
    <row r="10" spans="1:10" ht="12.75" customHeight="1" x14ac:dyDescent="0.25">
      <c r="A10" s="264"/>
      <c r="B10" s="315"/>
      <c r="C10" s="314"/>
      <c r="D10" s="314"/>
      <c r="E10" s="314"/>
      <c r="F10" s="290"/>
      <c r="G10" s="290"/>
      <c r="H10" s="290"/>
      <c r="I10" s="290"/>
      <c r="J10" s="313"/>
    </row>
    <row r="11" spans="1:10" ht="12.75" customHeight="1" x14ac:dyDescent="0.25">
      <c r="A11" s="264"/>
      <c r="B11" s="314" t="str">
        <f>+'1'!A2</f>
        <v>PART 1: PRELIMINARY AND GENERAL</v>
      </c>
      <c r="C11" s="265"/>
      <c r="D11" s="265"/>
      <c r="E11" s="265"/>
      <c r="F11" s="290"/>
      <c r="G11" s="359">
        <f>'1'!G161</f>
        <v>18743500</v>
      </c>
      <c r="H11" s="359"/>
      <c r="I11" s="290"/>
      <c r="J11" s="313"/>
    </row>
    <row r="12" spans="1:10" ht="12.75" customHeight="1" x14ac:dyDescent="0.25">
      <c r="A12" s="264"/>
      <c r="B12" s="314"/>
      <c r="C12" s="265"/>
      <c r="D12" s="265"/>
      <c r="E12" s="265"/>
      <c r="F12" s="290"/>
      <c r="G12" s="318"/>
      <c r="H12" s="318"/>
      <c r="I12" s="290"/>
      <c r="J12" s="313"/>
    </row>
    <row r="13" spans="1:10" ht="12.75" customHeight="1" x14ac:dyDescent="0.25">
      <c r="A13" s="264"/>
      <c r="B13" s="314" t="str">
        <f>+'2'!A2</f>
        <v>PART 2: SITE CLEARING, EXCAVATION AND EARTHWORKS</v>
      </c>
      <c r="C13" s="265"/>
      <c r="D13" s="265"/>
      <c r="E13" s="265"/>
      <c r="F13" s="290" t="s">
        <v>90</v>
      </c>
      <c r="G13" s="359" t="str">
        <f>'2'!G117</f>
        <v/>
      </c>
      <c r="H13" s="359"/>
      <c r="I13" s="290"/>
      <c r="J13" s="313"/>
    </row>
    <row r="14" spans="1:10" ht="12.75" customHeight="1" x14ac:dyDescent="0.25">
      <c r="A14" s="264"/>
      <c r="B14" s="314"/>
      <c r="C14" s="265"/>
      <c r="D14" s="265"/>
      <c r="E14" s="265"/>
      <c r="F14" s="290"/>
      <c r="G14" s="360"/>
      <c r="H14" s="360"/>
      <c r="I14" s="290"/>
      <c r="J14" s="313"/>
    </row>
    <row r="15" spans="1:10" ht="12.75" customHeight="1" x14ac:dyDescent="0.25">
      <c r="A15" s="264"/>
      <c r="B15" s="314" t="str">
        <f>+'3'!A2</f>
        <v>PART 3: FOUNDATION DRILLING AND GROUTING</v>
      </c>
      <c r="C15" s="265"/>
      <c r="D15" s="265"/>
      <c r="E15" s="265"/>
      <c r="F15" s="290"/>
      <c r="G15" s="359">
        <f>'3'!G63</f>
        <v>250000</v>
      </c>
      <c r="H15" s="359"/>
      <c r="I15" s="290"/>
      <c r="J15" s="313"/>
    </row>
    <row r="16" spans="1:10" ht="12.75" customHeight="1" x14ac:dyDescent="0.25">
      <c r="A16" s="264"/>
      <c r="B16" s="314"/>
      <c r="C16" s="265"/>
      <c r="D16" s="265"/>
      <c r="E16" s="265"/>
      <c r="F16" s="290"/>
      <c r="G16" s="318"/>
      <c r="H16" s="318"/>
      <c r="I16" s="290"/>
      <c r="J16" s="313"/>
    </row>
    <row r="17" spans="1:10" ht="12.75" customHeight="1" x14ac:dyDescent="0.25">
      <c r="A17" s="264"/>
      <c r="B17" s="314" t="str">
        <f>+'4'!A2</f>
        <v>PART 4: HARDFILL DAM WITH CONCRETE UPSTREAM FACING</v>
      </c>
      <c r="C17" s="265"/>
      <c r="D17" s="265"/>
      <c r="E17" s="265"/>
      <c r="F17" s="290"/>
      <c r="G17" s="359">
        <f>'4'!G232</f>
        <v>1500000</v>
      </c>
      <c r="H17" s="359"/>
      <c r="I17" s="290"/>
      <c r="J17" s="313"/>
    </row>
    <row r="18" spans="1:10" ht="12.75" customHeight="1" x14ac:dyDescent="0.25">
      <c r="A18" s="264"/>
      <c r="B18" s="314"/>
      <c r="C18" s="265"/>
      <c r="D18" s="265"/>
      <c r="E18" s="265"/>
      <c r="F18" s="290"/>
      <c r="G18" s="318"/>
      <c r="H18" s="318"/>
      <c r="I18" s="290"/>
      <c r="J18" s="313"/>
    </row>
    <row r="19" spans="1:10" ht="12.75" customHeight="1" x14ac:dyDescent="0.25">
      <c r="A19" s="264"/>
      <c r="B19" s="314" t="str">
        <f>+'5'!A2</f>
        <v>PART 5: INTAKE TOWER, ACCESS GALLERY, INCLUDING PIPEWORK</v>
      </c>
      <c r="C19" s="265"/>
      <c r="D19" s="265"/>
      <c r="E19" s="265"/>
      <c r="F19" s="290"/>
      <c r="G19" s="359">
        <f>'5'!G198</f>
        <v>900000</v>
      </c>
      <c r="H19" s="359"/>
      <c r="I19" s="290"/>
      <c r="J19" s="313"/>
    </row>
    <row r="20" spans="1:10" ht="12.75" customHeight="1" x14ac:dyDescent="0.25">
      <c r="A20" s="264"/>
      <c r="B20" s="314"/>
      <c r="C20" s="265"/>
      <c r="D20" s="265"/>
      <c r="E20" s="265"/>
      <c r="F20" s="290"/>
      <c r="G20" s="318"/>
      <c r="H20" s="318"/>
      <c r="I20" s="290"/>
      <c r="J20" s="313"/>
    </row>
    <row r="21" spans="1:10" ht="12.75" customHeight="1" x14ac:dyDescent="0.25">
      <c r="A21" s="264"/>
      <c r="B21" s="314" t="str">
        <f>+'6'!A2</f>
        <v>PART 6: CONCRETE WORKS - OGEE SPILLWAY AND STILLING BASIN</v>
      </c>
      <c r="C21" s="265"/>
      <c r="D21" s="265"/>
      <c r="E21" s="265"/>
      <c r="F21" s="290"/>
      <c r="G21" s="359" t="str">
        <f>'6'!G154</f>
        <v/>
      </c>
      <c r="H21" s="359"/>
      <c r="I21" s="290"/>
      <c r="J21" s="313"/>
    </row>
    <row r="22" spans="1:10" ht="12.75" customHeight="1" x14ac:dyDescent="0.25">
      <c r="A22" s="264"/>
      <c r="B22" s="314"/>
      <c r="C22" s="265"/>
      <c r="D22" s="265"/>
      <c r="E22" s="265"/>
      <c r="F22" s="290"/>
      <c r="G22" s="318"/>
      <c r="H22" s="318"/>
      <c r="I22" s="290"/>
      <c r="J22" s="313"/>
    </row>
    <row r="23" spans="1:10" ht="12.75" customHeight="1" x14ac:dyDescent="0.25">
      <c r="A23" s="264"/>
      <c r="B23" s="314" t="str">
        <f>'7'!A2</f>
        <v>PART 7: RUBBLE MASONRY CONCRETE SPILLWAY SILL</v>
      </c>
      <c r="C23" s="265"/>
      <c r="D23" s="265"/>
      <c r="E23" s="265"/>
      <c r="F23" s="290"/>
      <c r="G23" s="359" t="str">
        <f>'7'!G83</f>
        <v/>
      </c>
      <c r="H23" s="359"/>
      <c r="I23" s="290"/>
      <c r="J23" s="313"/>
    </row>
    <row r="24" spans="1:10" ht="12.75" customHeight="1" x14ac:dyDescent="0.25">
      <c r="A24" s="264"/>
      <c r="B24" s="314"/>
      <c r="C24" s="265"/>
      <c r="D24" s="265"/>
      <c r="E24" s="265"/>
      <c r="F24" s="290"/>
      <c r="G24" s="318"/>
      <c r="H24" s="318"/>
      <c r="I24" s="290"/>
      <c r="J24" s="313"/>
    </row>
    <row r="25" spans="1:10" ht="12.75" customHeight="1" x14ac:dyDescent="0.25">
      <c r="A25" s="264"/>
      <c r="B25" s="314" t="str">
        <f>'8'!A2</f>
        <v>PART 8: INSTRUMENTATION</v>
      </c>
      <c r="C25" s="265"/>
      <c r="D25" s="265"/>
      <c r="E25" s="265"/>
      <c r="F25" s="290"/>
      <c r="G25" s="359" t="str">
        <f>'8'!G40</f>
        <v/>
      </c>
      <c r="H25" s="359"/>
      <c r="I25" s="290"/>
      <c r="J25" s="313"/>
    </row>
    <row r="26" spans="1:10" ht="12.75" customHeight="1" x14ac:dyDescent="0.25">
      <c r="A26" s="264"/>
      <c r="B26" s="314"/>
      <c r="C26" s="265"/>
      <c r="D26" s="265"/>
      <c r="E26" s="265"/>
      <c r="F26" s="290"/>
      <c r="G26" s="318"/>
      <c r="H26" s="318"/>
      <c r="I26" s="290"/>
      <c r="J26" s="313"/>
    </row>
    <row r="27" spans="1:10" ht="12.75" customHeight="1" x14ac:dyDescent="0.25">
      <c r="A27" s="264"/>
      <c r="B27" s="314" t="str">
        <f>'9'!A2</f>
        <v>PART 9: DAYWORKS</v>
      </c>
      <c r="C27" s="265"/>
      <c r="D27" s="265"/>
      <c r="E27" s="265"/>
      <c r="F27" s="290"/>
      <c r="G27" s="359">
        <f>'9'!G23</f>
        <v>1100000</v>
      </c>
      <c r="H27" s="359"/>
      <c r="I27" s="290"/>
      <c r="J27" s="313"/>
    </row>
    <row r="28" spans="1:10" ht="12.75" customHeight="1" x14ac:dyDescent="0.25">
      <c r="A28" s="264"/>
      <c r="B28" s="314"/>
      <c r="C28" s="265"/>
      <c r="D28" s="265"/>
      <c r="E28" s="265"/>
      <c r="F28" s="290"/>
      <c r="G28" s="319"/>
      <c r="H28" s="319"/>
      <c r="I28" s="290"/>
      <c r="J28" s="313"/>
    </row>
    <row r="29" spans="1:10" ht="12.75" customHeight="1" x14ac:dyDescent="0.25">
      <c r="A29" s="264"/>
      <c r="B29" s="314"/>
      <c r="C29" s="265"/>
      <c r="D29" s="265"/>
      <c r="E29" s="265"/>
      <c r="F29" s="290"/>
      <c r="G29" s="318"/>
      <c r="H29" s="318"/>
      <c r="I29" s="290"/>
      <c r="J29" s="313"/>
    </row>
    <row r="30" spans="1:10" s="323" customFormat="1" ht="12.75" customHeight="1" x14ac:dyDescent="0.25">
      <c r="A30" s="168"/>
      <c r="B30" s="320" t="s">
        <v>639</v>
      </c>
      <c r="C30" s="192"/>
      <c r="D30" s="192"/>
      <c r="E30" s="192"/>
      <c r="F30" s="321"/>
      <c r="G30" s="358">
        <f>IF(SUM(G11:H29)=0,"",SUM(G11:H29))</f>
        <v>22493500</v>
      </c>
      <c r="H30" s="358"/>
      <c r="I30" s="321"/>
      <c r="J30" s="322"/>
    </row>
    <row r="31" spans="1:10" ht="12.75" customHeight="1" x14ac:dyDescent="0.25">
      <c r="A31" s="264"/>
      <c r="B31" s="314"/>
      <c r="C31" s="265"/>
      <c r="D31" s="265"/>
      <c r="E31" s="265"/>
      <c r="F31" s="290"/>
      <c r="G31" s="318"/>
      <c r="H31" s="318"/>
      <c r="I31" s="290"/>
      <c r="J31" s="313"/>
    </row>
    <row r="32" spans="1:10" ht="12.75" customHeight="1" x14ac:dyDescent="0.25">
      <c r="A32" s="264"/>
      <c r="B32" s="314" t="s">
        <v>640</v>
      </c>
      <c r="C32" s="265"/>
      <c r="D32" s="265"/>
      <c r="E32" s="265"/>
      <c r="F32" s="290"/>
      <c r="G32" s="359">
        <f>IF(G30=0,"",ROUND(G30*0.1,2))</f>
        <v>2249350</v>
      </c>
      <c r="H32" s="359"/>
      <c r="I32" s="290"/>
      <c r="J32" s="313"/>
    </row>
    <row r="33" spans="1:10" ht="12.75" customHeight="1" x14ac:dyDescent="0.25">
      <c r="A33" s="264"/>
      <c r="B33" s="314"/>
      <c r="C33" s="265"/>
      <c r="D33" s="265"/>
      <c r="E33" s="265"/>
      <c r="F33" s="290"/>
      <c r="G33" s="318"/>
      <c r="H33" s="318"/>
      <c r="I33" s="290"/>
      <c r="J33" s="313"/>
    </row>
    <row r="34" spans="1:10" s="323" customFormat="1" ht="12.75" customHeight="1" x14ac:dyDescent="0.25">
      <c r="A34" s="168"/>
      <c r="B34" s="320" t="s">
        <v>641</v>
      </c>
      <c r="C34" s="192"/>
      <c r="D34" s="192"/>
      <c r="E34" s="192"/>
      <c r="F34" s="321"/>
      <c r="G34" s="358">
        <f>IF(SUM(G30:H33)=0,"",SUM(G30:H33))</f>
        <v>24742850</v>
      </c>
      <c r="H34" s="358"/>
      <c r="I34" s="321"/>
      <c r="J34" s="322"/>
    </row>
    <row r="35" spans="1:10" ht="12.75" customHeight="1" x14ac:dyDescent="0.25">
      <c r="A35" s="264"/>
      <c r="B35" s="314"/>
      <c r="C35" s="265"/>
      <c r="D35" s="265"/>
      <c r="E35" s="265"/>
      <c r="F35" s="290"/>
      <c r="G35" s="318"/>
      <c r="H35" s="318"/>
      <c r="I35" s="290"/>
      <c r="J35" s="313"/>
    </row>
    <row r="36" spans="1:10" ht="12.75" customHeight="1" x14ac:dyDescent="0.25">
      <c r="A36" s="264"/>
      <c r="B36" s="314" t="s">
        <v>642</v>
      </c>
      <c r="C36" s="265"/>
      <c r="D36" s="265"/>
      <c r="E36" s="265"/>
      <c r="F36" s="290"/>
      <c r="G36" s="359">
        <f>IF(G34=0,"",ROUND(G34*0.05,2))</f>
        <v>1237142.5</v>
      </c>
      <c r="H36" s="359"/>
      <c r="I36" s="290"/>
      <c r="J36" s="313"/>
    </row>
    <row r="37" spans="1:10" ht="12.75" customHeight="1" x14ac:dyDescent="0.25">
      <c r="A37" s="264"/>
      <c r="B37" s="314"/>
      <c r="C37" s="265"/>
      <c r="D37" s="265"/>
      <c r="E37" s="265"/>
      <c r="F37" s="290"/>
      <c r="G37" s="318"/>
      <c r="H37" s="318"/>
      <c r="I37" s="290"/>
      <c r="J37" s="313"/>
    </row>
    <row r="38" spans="1:10" s="323" customFormat="1" ht="12.75" customHeight="1" x14ac:dyDescent="0.25">
      <c r="A38" s="168"/>
      <c r="B38" s="320" t="s">
        <v>643</v>
      </c>
      <c r="C38" s="192"/>
      <c r="D38" s="192"/>
      <c r="E38" s="192"/>
      <c r="F38" s="321"/>
      <c r="G38" s="358">
        <f>IF(SUM(G34:H37)=0,"",SUM(G34:H37))</f>
        <v>25979992.5</v>
      </c>
      <c r="H38" s="358"/>
      <c r="I38" s="321"/>
      <c r="J38" s="322"/>
    </row>
    <row r="39" spans="1:10" ht="12.75" customHeight="1" x14ac:dyDescent="0.25">
      <c r="A39" s="264"/>
      <c r="B39" s="314"/>
      <c r="C39" s="265"/>
      <c r="D39" s="265"/>
      <c r="E39" s="265"/>
      <c r="F39" s="290"/>
      <c r="G39" s="318"/>
      <c r="H39" s="318"/>
      <c r="I39" s="290"/>
      <c r="J39" s="313"/>
    </row>
    <row r="40" spans="1:10" ht="12.75" customHeight="1" x14ac:dyDescent="0.25">
      <c r="A40" s="264"/>
      <c r="B40" s="263" t="s">
        <v>1324</v>
      </c>
      <c r="C40" s="265"/>
      <c r="D40" s="265"/>
      <c r="E40" s="265"/>
      <c r="F40" s="290"/>
      <c r="G40" s="359">
        <f>IF(G38=0,"",ROUND(G38*0.0025,2))</f>
        <v>64949.98</v>
      </c>
      <c r="H40" s="359"/>
      <c r="I40" s="290"/>
      <c r="J40" s="313"/>
    </row>
    <row r="41" spans="1:10" ht="12.75" customHeight="1" x14ac:dyDescent="0.25">
      <c r="A41" s="264"/>
      <c r="B41" s="314"/>
      <c r="C41" s="265"/>
      <c r="D41" s="265"/>
      <c r="E41" s="265"/>
      <c r="F41" s="290"/>
      <c r="G41" s="318"/>
      <c r="H41" s="318"/>
      <c r="I41" s="290"/>
      <c r="J41" s="313"/>
    </row>
    <row r="42" spans="1:10" s="323" customFormat="1" ht="12.75" customHeight="1" x14ac:dyDescent="0.25">
      <c r="A42" s="168"/>
      <c r="B42" s="320" t="s">
        <v>1325</v>
      </c>
      <c r="C42" s="192"/>
      <c r="D42" s="192"/>
      <c r="E42" s="192"/>
      <c r="F42" s="321"/>
      <c r="G42" s="358">
        <f>IF(SUM(G38:H41)=0,"",SUM(G38:H41))</f>
        <v>26044942.48</v>
      </c>
      <c r="H42" s="358"/>
      <c r="I42" s="321"/>
      <c r="J42" s="322"/>
    </row>
    <row r="43" spans="1:10" ht="12.75" customHeight="1" x14ac:dyDescent="0.25">
      <c r="A43" s="264"/>
      <c r="B43" s="314"/>
      <c r="C43" s="265"/>
      <c r="D43" s="265"/>
      <c r="E43" s="265"/>
      <c r="F43" s="290"/>
      <c r="G43" s="318"/>
      <c r="H43" s="318"/>
      <c r="I43" s="290"/>
      <c r="J43" s="313"/>
    </row>
    <row r="44" spans="1:10" ht="12.75" customHeight="1" x14ac:dyDescent="0.25">
      <c r="A44" s="264"/>
      <c r="B44" s="314" t="s">
        <v>1326</v>
      </c>
      <c r="C44" s="265"/>
      <c r="D44" s="265"/>
      <c r="E44" s="265"/>
      <c r="F44" s="290"/>
      <c r="G44" s="359">
        <f>IF(G42=0,"",+G38*0.15)</f>
        <v>3896998.875</v>
      </c>
      <c r="H44" s="359"/>
      <c r="I44" s="290"/>
      <c r="J44" s="313"/>
    </row>
    <row r="45" spans="1:10" ht="12.75" customHeight="1" x14ac:dyDescent="0.25">
      <c r="A45" s="264"/>
      <c r="B45" s="314"/>
      <c r="C45" s="265"/>
      <c r="D45" s="265"/>
      <c r="E45" s="265"/>
      <c r="F45" s="290"/>
      <c r="G45" s="318"/>
      <c r="H45" s="318"/>
      <c r="I45" s="290"/>
      <c r="J45" s="313"/>
    </row>
    <row r="46" spans="1:10" ht="12.75" customHeight="1" x14ac:dyDescent="0.25">
      <c r="A46" s="264"/>
      <c r="B46" s="314"/>
      <c r="C46" s="265"/>
      <c r="D46" s="265"/>
      <c r="E46" s="265"/>
      <c r="F46" s="290"/>
      <c r="G46" s="318"/>
      <c r="H46" s="318"/>
      <c r="I46" s="290"/>
      <c r="J46" s="313"/>
    </row>
    <row r="47" spans="1:10" ht="12.75" customHeight="1" thickBot="1" x14ac:dyDescent="0.3">
      <c r="A47" s="264"/>
      <c r="B47" s="320" t="s">
        <v>644</v>
      </c>
      <c r="C47" s="265"/>
      <c r="D47" s="265"/>
      <c r="E47" s="265"/>
      <c r="F47" s="290"/>
      <c r="G47" s="363">
        <f>IF(G42=0,"",SUM(G42:H44))</f>
        <v>29941941.355</v>
      </c>
      <c r="H47" s="363"/>
      <c r="I47" s="290"/>
      <c r="J47" s="313"/>
    </row>
    <row r="48" spans="1:10" ht="12.75" customHeight="1" thickTop="1" x14ac:dyDescent="0.25">
      <c r="B48" s="325"/>
      <c r="C48" s="326"/>
      <c r="D48" s="326"/>
      <c r="E48" s="326"/>
      <c r="F48" s="327"/>
      <c r="G48" s="327"/>
      <c r="H48" s="327"/>
      <c r="I48" s="327"/>
      <c r="J48" s="313"/>
    </row>
    <row r="49" spans="2:10" ht="12.75" customHeight="1" x14ac:dyDescent="0.25">
      <c r="B49" s="325"/>
      <c r="C49" s="326"/>
      <c r="D49" s="326"/>
      <c r="E49" s="326"/>
      <c r="F49" s="327"/>
      <c r="G49" s="327"/>
      <c r="H49" s="327"/>
      <c r="I49" s="327"/>
      <c r="J49" s="313"/>
    </row>
    <row r="50" spans="2:10" ht="12.75" customHeight="1" x14ac:dyDescent="0.25">
      <c r="B50" s="325"/>
      <c r="C50" s="326"/>
      <c r="D50" s="326"/>
      <c r="E50" s="326"/>
      <c r="F50" s="327"/>
      <c r="G50" s="327"/>
      <c r="H50" s="327"/>
      <c r="I50" s="327"/>
      <c r="J50" s="313"/>
    </row>
    <row r="51" spans="2:10" ht="12.75" customHeight="1" x14ac:dyDescent="0.25">
      <c r="B51" s="325"/>
      <c r="C51" s="326"/>
      <c r="D51" s="326"/>
      <c r="E51" s="326"/>
      <c r="F51" s="327"/>
      <c r="G51" s="327"/>
      <c r="H51" s="327"/>
      <c r="I51" s="327"/>
      <c r="J51" s="313"/>
    </row>
    <row r="52" spans="2:10" ht="12.75" customHeight="1" x14ac:dyDescent="0.25">
      <c r="B52" s="325"/>
      <c r="C52" s="326"/>
      <c r="D52" s="326"/>
      <c r="E52" s="326"/>
      <c r="F52" s="327"/>
      <c r="G52" s="327"/>
      <c r="H52" s="327"/>
      <c r="I52" s="327"/>
      <c r="J52" s="313"/>
    </row>
    <row r="53" spans="2:10" ht="12.75" customHeight="1" x14ac:dyDescent="0.25">
      <c r="B53" s="325"/>
      <c r="C53" s="326"/>
      <c r="D53" s="326"/>
      <c r="E53" s="326"/>
      <c r="F53" s="327"/>
      <c r="G53" s="327"/>
      <c r="H53" s="327"/>
      <c r="I53" s="327"/>
      <c r="J53" s="313"/>
    </row>
    <row r="54" spans="2:10" ht="12.75" customHeight="1" x14ac:dyDescent="0.25">
      <c r="B54" s="325"/>
      <c r="C54" s="326"/>
      <c r="D54" s="326"/>
      <c r="E54" s="326"/>
      <c r="F54" s="327"/>
      <c r="G54" s="327"/>
      <c r="H54" s="327"/>
      <c r="I54" s="327"/>
      <c r="J54" s="313"/>
    </row>
    <row r="55" spans="2:10" ht="12.75" customHeight="1" x14ac:dyDescent="0.25">
      <c r="B55" s="325"/>
      <c r="C55" s="326"/>
      <c r="D55" s="326"/>
      <c r="E55" s="326"/>
      <c r="F55" s="327"/>
      <c r="G55" s="327"/>
      <c r="H55" s="327"/>
      <c r="I55" s="327"/>
      <c r="J55" s="313"/>
    </row>
    <row r="56" spans="2:10" ht="12.75" customHeight="1" x14ac:dyDescent="0.25">
      <c r="B56" s="325"/>
      <c r="C56" s="326"/>
      <c r="D56" s="326"/>
      <c r="E56" s="326"/>
      <c r="F56" s="327"/>
      <c r="G56" s="327"/>
      <c r="H56" s="327"/>
      <c r="I56" s="327"/>
      <c r="J56" s="313"/>
    </row>
    <row r="57" spans="2:10" ht="12.75" customHeight="1" x14ac:dyDescent="0.25">
      <c r="B57" s="325"/>
      <c r="C57" s="326"/>
      <c r="D57" s="326"/>
      <c r="E57" s="326"/>
      <c r="F57" s="327"/>
      <c r="G57" s="327"/>
      <c r="H57" s="327"/>
      <c r="I57" s="327"/>
      <c r="J57" s="313"/>
    </row>
    <row r="58" spans="2:10" ht="12.75" customHeight="1" x14ac:dyDescent="0.25">
      <c r="B58" s="325"/>
      <c r="C58" s="326"/>
      <c r="D58" s="326"/>
      <c r="E58" s="326"/>
      <c r="F58" s="327"/>
      <c r="G58" s="327"/>
      <c r="H58" s="327"/>
      <c r="I58" s="327"/>
      <c r="J58" s="313"/>
    </row>
    <row r="59" spans="2:10" ht="12.75" customHeight="1" x14ac:dyDescent="0.25">
      <c r="B59" s="328"/>
      <c r="C59" s="329"/>
      <c r="D59" s="329"/>
      <c r="E59" s="329"/>
      <c r="F59" s="327"/>
      <c r="G59" s="327"/>
      <c r="H59" s="327"/>
      <c r="I59" s="327"/>
      <c r="J59" s="313"/>
    </row>
    <row r="60" spans="2:10" ht="12.75" customHeight="1" x14ac:dyDescent="0.25">
      <c r="B60" s="314"/>
      <c r="C60" s="265"/>
      <c r="D60" s="361" t="s">
        <v>645</v>
      </c>
      <c r="E60" s="361"/>
      <c r="F60" s="361"/>
      <c r="H60" s="330" t="s">
        <v>1354</v>
      </c>
    </row>
    <row r="61" spans="2:10" ht="12.75" customHeight="1" x14ac:dyDescent="0.25">
      <c r="B61" s="314"/>
      <c r="C61" s="265"/>
      <c r="D61" s="265"/>
      <c r="E61" s="265"/>
      <c r="F61" s="310"/>
      <c r="H61" s="310"/>
      <c r="I61" s="310"/>
      <c r="J61" s="263"/>
    </row>
    <row r="62" spans="2:10" ht="12.75" customHeight="1" x14ac:dyDescent="0.25">
      <c r="B62" s="314" t="s">
        <v>646</v>
      </c>
      <c r="C62" s="302"/>
      <c r="D62" s="362">
        <f>SUM('1'!G12:G27)</f>
        <v>0</v>
      </c>
      <c r="E62" s="362"/>
      <c r="F62" s="362"/>
      <c r="H62" s="332">
        <f>D62/G30</f>
        <v>0</v>
      </c>
      <c r="I62" s="310"/>
      <c r="J62" s="333"/>
    </row>
    <row r="63" spans="2:10" ht="12.75" customHeight="1" x14ac:dyDescent="0.25">
      <c r="B63" s="314"/>
      <c r="C63" s="302"/>
      <c r="D63" s="334"/>
      <c r="E63" s="335"/>
      <c r="F63" s="336"/>
      <c r="H63" s="337"/>
      <c r="I63" s="310"/>
      <c r="J63" s="263"/>
    </row>
    <row r="64" spans="2:10" ht="12.75" customHeight="1" x14ac:dyDescent="0.25">
      <c r="B64" s="314" t="s">
        <v>647</v>
      </c>
      <c r="C64" s="302"/>
      <c r="D64" s="362">
        <f>SUM('1'!G31:G50)</f>
        <v>0</v>
      </c>
      <c r="E64" s="362"/>
      <c r="F64" s="362"/>
      <c r="H64" s="332">
        <f>D64/G30</f>
        <v>0</v>
      </c>
      <c r="I64" s="310"/>
      <c r="J64" s="333"/>
    </row>
    <row r="65" spans="2:10" ht="12.75" customHeight="1" x14ac:dyDescent="0.25">
      <c r="B65" s="328"/>
      <c r="C65" s="329"/>
      <c r="D65" s="329"/>
      <c r="E65" s="329"/>
      <c r="F65" s="327"/>
      <c r="G65" s="327"/>
      <c r="H65" s="327"/>
      <c r="I65" s="327"/>
      <c r="J65" s="313"/>
    </row>
    <row r="66" spans="2:10" ht="12.75" customHeight="1" x14ac:dyDescent="0.25">
      <c r="B66" s="328"/>
      <c r="C66" s="329"/>
      <c r="D66" s="329"/>
      <c r="E66" s="329"/>
      <c r="F66" s="327"/>
      <c r="G66" s="327"/>
      <c r="H66" s="327"/>
      <c r="I66" s="327"/>
      <c r="J66" s="313"/>
    </row>
    <row r="67" spans="2:10" ht="12.75" customHeight="1" x14ac:dyDescent="0.25">
      <c r="B67" s="328"/>
      <c r="C67" s="329"/>
      <c r="D67" s="329"/>
      <c r="E67" s="329"/>
      <c r="F67" s="338"/>
      <c r="G67" s="339"/>
      <c r="H67" s="339"/>
      <c r="I67" s="327"/>
      <c r="J67" s="313"/>
    </row>
    <row r="68" spans="2:10" ht="12.75" customHeight="1" x14ac:dyDescent="0.25">
      <c r="B68" s="328"/>
      <c r="C68" s="329"/>
      <c r="D68" s="329"/>
      <c r="E68" s="329"/>
      <c r="F68" s="338"/>
      <c r="G68" s="339"/>
      <c r="H68" s="339"/>
      <c r="I68" s="327"/>
      <c r="J68" s="313"/>
    </row>
    <row r="69" spans="2:10" ht="12.75" customHeight="1" x14ac:dyDescent="0.25">
      <c r="B69" s="328"/>
      <c r="C69" s="329"/>
      <c r="D69" s="329"/>
      <c r="E69" s="329"/>
      <c r="F69" s="340"/>
      <c r="G69" s="339"/>
      <c r="H69" s="339"/>
      <c r="I69" s="327"/>
      <c r="J69" s="313"/>
    </row>
    <row r="70" spans="2:10" ht="12.75" customHeight="1" x14ac:dyDescent="0.25">
      <c r="B70" s="328"/>
      <c r="C70" s="328"/>
      <c r="D70" s="328"/>
      <c r="E70" s="328"/>
      <c r="F70" s="338"/>
      <c r="G70" s="339"/>
      <c r="H70" s="339"/>
      <c r="I70" s="327"/>
      <c r="J70" s="313"/>
    </row>
    <row r="71" spans="2:10" ht="12.75" customHeight="1" x14ac:dyDescent="0.25">
      <c r="B71" s="328"/>
      <c r="C71" s="328"/>
      <c r="D71" s="328"/>
      <c r="E71" s="328"/>
      <c r="F71" s="340"/>
      <c r="G71" s="339"/>
      <c r="H71" s="339"/>
      <c r="I71" s="327"/>
      <c r="J71" s="313"/>
    </row>
    <row r="72" spans="2:10" ht="12.75" customHeight="1" x14ac:dyDescent="0.25">
      <c r="B72" s="328"/>
      <c r="C72" s="341"/>
      <c r="D72" s="341"/>
      <c r="E72" s="341"/>
      <c r="F72" s="340"/>
      <c r="G72" s="339"/>
      <c r="H72" s="339"/>
      <c r="I72" s="327"/>
      <c r="J72" s="313"/>
    </row>
    <row r="73" spans="2:10" ht="12.75" customHeight="1" x14ac:dyDescent="0.25">
      <c r="B73" s="328"/>
      <c r="C73" s="328"/>
      <c r="D73" s="328"/>
      <c r="E73" s="328"/>
      <c r="F73" s="340"/>
      <c r="G73" s="339"/>
      <c r="H73" s="339"/>
      <c r="I73" s="327"/>
      <c r="J73" s="313"/>
    </row>
    <row r="74" spans="2:10" ht="12.75" customHeight="1" x14ac:dyDescent="0.25">
      <c r="B74" s="328"/>
      <c r="C74" s="342"/>
      <c r="D74" s="342"/>
      <c r="E74" s="342"/>
      <c r="F74" s="340"/>
      <c r="G74" s="327"/>
      <c r="H74" s="327"/>
      <c r="I74" s="327"/>
      <c r="J74" s="313"/>
    </row>
    <row r="75" spans="2:10" ht="12.75" customHeight="1" x14ac:dyDescent="0.25">
      <c r="B75" s="328"/>
      <c r="C75" s="329"/>
      <c r="D75" s="329"/>
      <c r="E75" s="329"/>
      <c r="F75" s="327"/>
      <c r="G75" s="327"/>
      <c r="H75" s="327"/>
      <c r="I75" s="327"/>
      <c r="J75" s="313"/>
    </row>
    <row r="76" spans="2:10" ht="12.75" customHeight="1" x14ac:dyDescent="0.25">
      <c r="B76" s="328"/>
      <c r="C76" s="328"/>
      <c r="D76" s="328"/>
      <c r="E76" s="328"/>
      <c r="F76" s="340"/>
      <c r="G76" s="327"/>
      <c r="H76" s="327"/>
      <c r="I76" s="327"/>
      <c r="J76" s="313"/>
    </row>
    <row r="77" spans="2:10" ht="12.75" customHeight="1" x14ac:dyDescent="0.25">
      <c r="B77" s="328"/>
      <c r="C77" s="329"/>
      <c r="D77" s="329"/>
      <c r="E77" s="329"/>
      <c r="F77" s="338"/>
      <c r="G77" s="327"/>
      <c r="H77" s="327"/>
      <c r="I77" s="327"/>
      <c r="J77" s="313"/>
    </row>
    <row r="78" spans="2:10" ht="12.75" customHeight="1" x14ac:dyDescent="0.25">
      <c r="B78" s="328"/>
      <c r="C78" s="343"/>
      <c r="D78" s="343"/>
      <c r="E78" s="343"/>
      <c r="F78" s="340"/>
      <c r="G78" s="327"/>
      <c r="H78" s="327"/>
      <c r="I78" s="327"/>
      <c r="J78" s="313"/>
    </row>
    <row r="79" spans="2:10" ht="12.75" customHeight="1" x14ac:dyDescent="0.25">
      <c r="B79" s="328"/>
      <c r="C79" s="343"/>
      <c r="D79" s="343"/>
      <c r="E79" s="343"/>
      <c r="F79" s="340"/>
      <c r="G79" s="327"/>
      <c r="H79" s="327"/>
      <c r="I79" s="327"/>
      <c r="J79" s="313"/>
    </row>
    <row r="80" spans="2:10" ht="12.75" customHeight="1" x14ac:dyDescent="0.25">
      <c r="B80" s="344"/>
      <c r="C80" s="343"/>
      <c r="D80" s="343"/>
      <c r="E80" s="343"/>
      <c r="F80" s="345"/>
      <c r="G80" s="327"/>
      <c r="H80" s="327"/>
      <c r="I80" s="327"/>
      <c r="J80" s="313"/>
    </row>
    <row r="81" spans="2:10" ht="12.75" customHeight="1" x14ac:dyDescent="0.25">
      <c r="B81" s="344"/>
      <c r="C81" s="343"/>
      <c r="D81" s="343"/>
      <c r="E81" s="343"/>
      <c r="F81" s="345"/>
      <c r="G81" s="327"/>
      <c r="H81" s="327"/>
      <c r="I81" s="327"/>
      <c r="J81" s="313"/>
    </row>
    <row r="82" spans="2:10" ht="12.75" customHeight="1" x14ac:dyDescent="0.25">
      <c r="B82" s="344"/>
      <c r="C82" s="343"/>
      <c r="D82" s="343"/>
      <c r="E82" s="343"/>
      <c r="F82" s="345"/>
      <c r="G82" s="327"/>
      <c r="H82" s="327"/>
      <c r="I82" s="327"/>
      <c r="J82" s="313"/>
    </row>
    <row r="83" spans="2:10" ht="12.75" customHeight="1" x14ac:dyDescent="0.25">
      <c r="B83" s="344"/>
      <c r="C83" s="343"/>
      <c r="D83" s="343"/>
      <c r="E83" s="343"/>
      <c r="F83" s="345"/>
      <c r="G83" s="327"/>
      <c r="H83" s="327"/>
      <c r="I83" s="327"/>
      <c r="J83" s="313"/>
    </row>
    <row r="84" spans="2:10" ht="12.75" customHeight="1" x14ac:dyDescent="0.25">
      <c r="B84" s="344"/>
      <c r="C84" s="343"/>
      <c r="D84" s="343"/>
      <c r="E84" s="343"/>
      <c r="F84" s="345"/>
      <c r="G84" s="327"/>
      <c r="H84" s="327"/>
      <c r="I84" s="327"/>
      <c r="J84" s="313"/>
    </row>
  </sheetData>
  <sheetProtection algorithmName="SHA-512" hashValue="YhZtYUiB8EGKBe6EvV1S2bV6bKX+UgJBImkNuh6IiaLkU9BWWLKWopbhT99toK16bd0GGO8IjTyN071cfcQV8A==" saltValue="qH2jcQZH8MmotIfK3u9+/w==" spinCount="100000" sheet="1" objects="1" scenarios="1"/>
  <mergeCells count="22">
    <mergeCell ref="D60:F60"/>
    <mergeCell ref="D62:F62"/>
    <mergeCell ref="D64:F64"/>
    <mergeCell ref="G36:H36"/>
    <mergeCell ref="G38:H38"/>
    <mergeCell ref="G44:H44"/>
    <mergeCell ref="G47:H47"/>
    <mergeCell ref="G40:H40"/>
    <mergeCell ref="G42:H42"/>
    <mergeCell ref="G34:H34"/>
    <mergeCell ref="G11:H11"/>
    <mergeCell ref="G13:H13"/>
    <mergeCell ref="G15:H15"/>
    <mergeCell ref="G17:H17"/>
    <mergeCell ref="G19:H19"/>
    <mergeCell ref="G21:H21"/>
    <mergeCell ref="G23:H23"/>
    <mergeCell ref="G25:H25"/>
    <mergeCell ref="G27:H27"/>
    <mergeCell ref="G30:H30"/>
    <mergeCell ref="G32:H32"/>
    <mergeCell ref="G14:H14"/>
  </mergeCells>
  <phoneticPr fontId="0" type="noConversion"/>
  <pageMargins left="0.78740157480314965" right="0.70866141732283472" top="1.0236220472440944" bottom="0.78740157480314965" header="0.39370078740157483" footer="0.39370078740157483"/>
  <pageSetup paperSize="9" scale="74" firstPageNumber="37" orientation="portrait" r:id="rId1"/>
  <headerFooter alignWithMargins="0">
    <oddHeader>&amp;L&amp;"Arial,Regular"&amp;8Contract No.: &amp;KFF0000XXXXX&amp;K000000
Portion 2: Contract
Part C2: Pricing Data
Part C2:2: Bill of Quantities&amp;R&amp;G</oddHeader>
    <oddFooter xml:space="preserve">&amp;C&amp;"Arial,Regular"&amp;8C2.2-&amp;P
</oddFooter>
  </headerFooter>
  <colBreaks count="1" manualBreakCount="1">
    <brk id="9" max="6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daeb6f7-bb9d-4f97-9db7-18a897deed2e" xsi:nil="true"/>
    <lcf76f155ced4ddcb4097134ff3c332f xmlns="299e1557-12e5-41ac-91db-e97596544b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67EF44FE7F444F8A55DA7D49CBFF0E" ma:contentTypeVersion="12" ma:contentTypeDescription="Create a new document." ma:contentTypeScope="" ma:versionID="cc665ae4a9be334976795f0b2dfcdd32">
  <xsd:schema xmlns:xsd="http://www.w3.org/2001/XMLSchema" xmlns:xs="http://www.w3.org/2001/XMLSchema" xmlns:p="http://schemas.microsoft.com/office/2006/metadata/properties" xmlns:ns2="299e1557-12e5-41ac-91db-e97596544b0b" xmlns:ns3="adaeb6f7-bb9d-4f97-9db7-18a897deed2e" targetNamespace="http://schemas.microsoft.com/office/2006/metadata/properties" ma:root="true" ma:fieldsID="49fb13c25fc48bee16a56d60cd75915d" ns2:_="" ns3:_="">
    <xsd:import namespace="299e1557-12e5-41ac-91db-e97596544b0b"/>
    <xsd:import namespace="adaeb6f7-bb9d-4f97-9db7-18a897deed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9e1557-12e5-41ac-91db-e97596544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0b0bdb8-b2b9-471d-a7b4-1eed930ae5e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daeb6f7-bb9d-4f97-9db7-18a897deed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cdc622-9366-4e3f-b6d0-3d2bd065c5e3}" ma:internalName="TaxCatchAll" ma:showField="CatchAllData" ma:web="adaeb6f7-bb9d-4f97-9db7-18a897dee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E0FAF1-A1A2-4DFA-8E83-7F9EBC1BC001}">
  <ds:schemaRefs>
    <ds:schemaRef ds:uri="http://schemas.microsoft.com/office/2006/metadata/properties"/>
    <ds:schemaRef ds:uri="http://schemas.microsoft.com/office/infopath/2007/PartnerControls"/>
    <ds:schemaRef ds:uri="adaeb6f7-bb9d-4f97-9db7-18a897deed2e"/>
    <ds:schemaRef ds:uri="299e1557-12e5-41ac-91db-e97596544b0b"/>
  </ds:schemaRefs>
</ds:datastoreItem>
</file>

<file path=customXml/itemProps2.xml><?xml version="1.0" encoding="utf-8"?>
<ds:datastoreItem xmlns:ds="http://schemas.openxmlformats.org/officeDocument/2006/customXml" ds:itemID="{79BA728E-1690-4CFA-BC36-0D72805AA923}">
  <ds:schemaRefs>
    <ds:schemaRef ds:uri="http://schemas.microsoft.com/sharepoint/v3/contenttype/forms"/>
  </ds:schemaRefs>
</ds:datastoreItem>
</file>

<file path=customXml/itemProps3.xml><?xml version="1.0" encoding="utf-8"?>
<ds:datastoreItem xmlns:ds="http://schemas.openxmlformats.org/officeDocument/2006/customXml" ds:itemID="{404CFDE0-8E5F-49A8-8540-9BA917FB1E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9e1557-12e5-41ac-91db-e97596544b0b"/>
    <ds:schemaRef ds:uri="adaeb6f7-bb9d-4f97-9db7-18a897dee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1</vt:lpstr>
      <vt:lpstr>2</vt:lpstr>
      <vt:lpstr>A</vt:lpstr>
      <vt:lpstr>3</vt:lpstr>
      <vt:lpstr>4</vt:lpstr>
      <vt:lpstr>5</vt:lpstr>
      <vt:lpstr>6</vt:lpstr>
      <vt:lpstr>7</vt:lpstr>
      <vt:lpstr>8</vt:lpstr>
      <vt:lpstr>9</vt:lpstr>
      <vt:lpstr>Summary</vt:lpstr>
      <vt:lpstr>'1'!Print_Area</vt:lpstr>
      <vt:lpstr>'2'!Print_Area</vt:lpstr>
      <vt:lpstr>'3'!Print_Area</vt:lpstr>
      <vt:lpstr>'4'!Print_Area</vt:lpstr>
      <vt:lpstr>'5'!Print_Area</vt:lpstr>
      <vt:lpstr>'6'!Print_Area</vt:lpstr>
      <vt:lpstr>'7'!Print_Area</vt:lpstr>
      <vt:lpstr>'8'!Print_Area</vt:lpstr>
      <vt:lpstr>'9'!Print_Area</vt:lpstr>
      <vt:lpstr>A!Print_Area</vt:lpstr>
      <vt:lpstr>Summary!Print_Area</vt:lpstr>
    </vt:vector>
  </TitlesOfParts>
  <Manager/>
  <Company>ARQ Specialist Eng.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Cameron-Ellis</dc:creator>
  <cp:keywords/>
  <dc:description/>
  <cp:lastModifiedBy>Giancarlo Wingrave</cp:lastModifiedBy>
  <cp:revision/>
  <cp:lastPrinted>2026-08-24T15:31:01Z</cp:lastPrinted>
  <dcterms:created xsi:type="dcterms:W3CDTF">1998-10-29T16:46:36Z</dcterms:created>
  <dcterms:modified xsi:type="dcterms:W3CDTF">2026-09-22T14:05:22Z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0x0101000867EF44FE7F444F8A55DA7D49CBFF0E</vt:lpwstr>
  </property>
  <property fmtid="{D5CDD505-2E9C-101B-9397-08002B2CF9AE}" pid="3" name="MediaServiceImageTags">
    <vt:lpwstr/>
  </property>
</Properties>
</file>